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2.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My Drive\Gainful\IT Training\"/>
    </mc:Choice>
  </mc:AlternateContent>
  <xr:revisionPtr revIDLastSave="0" documentId="13_ncr:1_{4DD7E6C2-08BC-4749-9AA0-08B3BB00642A}" xr6:coauthVersionLast="47" xr6:coauthVersionMax="47" xr10:uidLastSave="{00000000-0000-0000-0000-000000000000}"/>
  <bookViews>
    <workbookView xWindow="-120" yWindow="-120" windowWidth="29040" windowHeight="15720" tabRatio="769" activeTab="1" xr2:uid="{159E84A3-5840-4382-B35B-1CAEB3B9A017}"/>
  </bookViews>
  <sheets>
    <sheet name="Pivot" sheetId="45" r:id="rId1"/>
    <sheet name="Sales" sheetId="2" r:id="rId2"/>
    <sheet name="Chart2" sheetId="46" r:id="rId3"/>
    <sheet name="VAT Rates" sheetId="42" r:id="rId4"/>
    <sheet name="Summary" sheetId="43" r:id="rId5"/>
    <sheet name="Restaurant" sheetId="12" r:id="rId6"/>
    <sheet name="Table" sheetId="19" r:id="rId7"/>
    <sheet name="Economy" sheetId="40" r:id="rId8"/>
    <sheet name="Chart1" sheetId="44" r:id="rId9"/>
    <sheet name="Washing Powder" sheetId="5" r:id="rId10"/>
    <sheet name="Parliament" sheetId="4" r:id="rId11"/>
    <sheet name="Import" sheetId="20" r:id="rId12"/>
    <sheet name="Magic Chart" sheetId="3" r:id="rId13"/>
    <sheet name="Sheet1" sheetId="41" r:id="rId14"/>
  </sheets>
  <definedNames>
    <definedName name="_xlnm._FilterDatabase" localSheetId="1" hidden="1">Sales!$A$1:$P$701</definedName>
    <definedName name="IrishHolidays">#REF!</definedName>
    <definedName name="Louise">#REF!</definedName>
    <definedName name="NativeTimeline_Date">#N/A</definedName>
    <definedName name="Slicer_Segment">#N/A</definedName>
    <definedName name="Slicer_VAT_Inc">#N/A</definedName>
  </definedNames>
  <calcPr calcId="191029"/>
  <pivotCaches>
    <pivotCache cacheId="23" r:id="rId15"/>
  </pivotCaches>
  <extLst>
    <ext xmlns:x14="http://schemas.microsoft.com/office/spreadsheetml/2009/9/main" uri="{BBE1A952-AA13-448e-AADC-164F8A28A991}">
      <x14:slicerCaches>
        <x14:slicerCache r:id="rId16"/>
        <x14:slicerCache r:id="rId17"/>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8"/>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2" l="1"/>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2" i="2"/>
  <c r="V8" i="2"/>
  <c r="F8" i="42"/>
  <c r="F9" i="42"/>
  <c r="F10" i="42"/>
  <c r="F11" i="42"/>
  <c r="F12" i="42"/>
  <c r="F7" i="42"/>
  <c r="M23" i="42"/>
  <c r="N409" i="2"/>
  <c r="N391" i="2"/>
  <c r="N252" i="2"/>
  <c r="N289" i="2"/>
  <c r="N339" i="2"/>
  <c r="N600" i="2"/>
  <c r="N218" i="2"/>
  <c r="N66" i="2"/>
  <c r="N438" i="2"/>
  <c r="N112" i="2"/>
  <c r="N266" i="2"/>
  <c r="N622" i="2"/>
  <c r="N630" i="2"/>
  <c r="N481" i="2"/>
  <c r="N348" i="2"/>
  <c r="N85" i="2"/>
  <c r="N356" i="2"/>
  <c r="N153" i="2"/>
  <c r="N212" i="2"/>
  <c r="N186" i="2"/>
  <c r="N244" i="2"/>
  <c r="N651" i="2"/>
  <c r="N699" i="2"/>
  <c r="N479" i="2"/>
  <c r="N653" i="2"/>
  <c r="N427" i="2"/>
  <c r="N11" i="2"/>
  <c r="N311" i="2"/>
  <c r="N674" i="2"/>
  <c r="N109" i="2"/>
  <c r="N324" i="2"/>
  <c r="N208" i="2"/>
  <c r="N647" i="2"/>
  <c r="N343" i="2"/>
  <c r="N16" i="2"/>
  <c r="N461" i="2"/>
  <c r="N344" i="2"/>
  <c r="N133" i="2"/>
  <c r="N454" i="2"/>
  <c r="N303" i="2"/>
  <c r="N418" i="2"/>
  <c r="N477" i="2"/>
  <c r="N107" i="2"/>
  <c r="N108" i="2"/>
  <c r="N103" i="2"/>
  <c r="N691" i="2"/>
  <c r="N226" i="2"/>
  <c r="N646" i="2"/>
  <c r="N265" i="2"/>
  <c r="N410" i="2"/>
  <c r="N541" i="2"/>
  <c r="N553" i="2"/>
  <c r="N102" i="2"/>
  <c r="N323" i="2"/>
  <c r="N369" i="2"/>
  <c r="N644" i="2"/>
  <c r="N579" i="2"/>
  <c r="N331" i="2"/>
  <c r="N82" i="2"/>
  <c r="N251" i="2"/>
  <c r="N544" i="2"/>
  <c r="N626" i="2"/>
  <c r="N87" i="2"/>
  <c r="N134" i="2"/>
  <c r="N493" i="2"/>
  <c r="N496" i="2"/>
  <c r="N258" i="2"/>
  <c r="N166" i="2"/>
  <c r="N345" i="2"/>
  <c r="N8" i="2"/>
  <c r="N233" i="2"/>
  <c r="N540" i="2"/>
  <c r="N106" i="2"/>
  <c r="N319" i="2"/>
  <c r="N598" i="2"/>
  <c r="N140" i="2"/>
  <c r="N475" i="2"/>
  <c r="N67" i="2"/>
  <c r="N54" i="2"/>
  <c r="N613" i="2"/>
  <c r="N404" i="2"/>
  <c r="N505" i="2"/>
  <c r="N279" i="2"/>
  <c r="N467" i="2"/>
  <c r="N374" i="2"/>
  <c r="N170" i="2"/>
  <c r="N396" i="2"/>
  <c r="N65" i="2"/>
  <c r="N197" i="2"/>
  <c r="N514" i="2"/>
  <c r="N150" i="2"/>
  <c r="N194" i="2"/>
  <c r="N159" i="2"/>
  <c r="N685" i="2"/>
  <c r="N558" i="2"/>
  <c r="N217" i="2"/>
  <c r="N382" i="2"/>
  <c r="N138" i="2"/>
  <c r="N631" i="2"/>
  <c r="N539" i="2"/>
  <c r="N614" i="2"/>
  <c r="N50" i="2"/>
  <c r="N659" i="2"/>
  <c r="N149" i="2"/>
  <c r="N68" i="2"/>
  <c r="N177" i="2"/>
  <c r="N187" i="2"/>
  <c r="N628" i="2"/>
  <c r="N122" i="2"/>
  <c r="N45" i="2"/>
  <c r="N36" i="2"/>
  <c r="N411" i="2"/>
  <c r="N694" i="2"/>
  <c r="N92" i="2"/>
  <c r="N606" i="2"/>
  <c r="N351" i="2"/>
  <c r="N670" i="2"/>
  <c r="N610" i="2"/>
  <c r="N340" i="2"/>
  <c r="N240" i="2"/>
  <c r="N623" i="2"/>
  <c r="N238" i="2"/>
  <c r="N136" i="2"/>
  <c r="N366" i="2"/>
  <c r="N37" i="2"/>
  <c r="N665" i="2"/>
  <c r="N200" i="2"/>
  <c r="N61" i="2"/>
  <c r="N249" i="2"/>
  <c r="N607" i="2"/>
  <c r="N482" i="2"/>
  <c r="N220" i="2"/>
  <c r="N525" i="2"/>
  <c r="N612" i="2"/>
  <c r="N349" i="2"/>
  <c r="N59" i="2"/>
  <c r="N455" i="2"/>
  <c r="N462" i="2"/>
  <c r="N195" i="2"/>
  <c r="N698" i="2"/>
  <c r="N511" i="2"/>
  <c r="N483" i="2"/>
  <c r="N681" i="2"/>
  <c r="N296" i="2"/>
  <c r="N250" i="2"/>
  <c r="N397" i="2"/>
  <c r="N168" i="2"/>
  <c r="N315" i="2"/>
  <c r="N286" i="2"/>
  <c r="N81" i="2"/>
  <c r="N624" i="2"/>
  <c r="N576" i="2"/>
  <c r="N113" i="2"/>
  <c r="N264" i="2"/>
  <c r="N619" i="2"/>
  <c r="N2" i="2"/>
  <c r="N605" i="2"/>
  <c r="N236" i="2"/>
  <c r="N313" i="2"/>
  <c r="N521" i="2"/>
  <c r="N184" i="2"/>
  <c r="N63" i="2"/>
  <c r="N156" i="2"/>
  <c r="N219" i="2"/>
  <c r="N34" i="2"/>
  <c r="N371" i="2"/>
  <c r="N680" i="2"/>
  <c r="N199" i="2"/>
  <c r="N682" i="2"/>
  <c r="N19" i="2"/>
  <c r="N335" i="2"/>
  <c r="N24" i="2"/>
  <c r="N515" i="2"/>
  <c r="N671" i="2"/>
  <c r="N361" i="2"/>
  <c r="N80" i="2"/>
  <c r="N70" i="2"/>
  <c r="N501" i="2"/>
  <c r="N175" i="2"/>
  <c r="N538" i="2"/>
  <c r="N420" i="2"/>
  <c r="N586" i="2"/>
  <c r="N548" i="2"/>
  <c r="N86" i="2"/>
  <c r="N429" i="2"/>
  <c r="N403" i="2"/>
  <c r="N288" i="2"/>
  <c r="N185" i="2"/>
  <c r="N268" i="2"/>
  <c r="N498" i="2"/>
  <c r="N673" i="2"/>
  <c r="N281" i="2"/>
  <c r="N342" i="2"/>
  <c r="N599" i="2"/>
  <c r="N609" i="2"/>
  <c r="N275" i="2"/>
  <c r="N555" i="2"/>
  <c r="N182" i="2"/>
  <c r="N667" i="2"/>
  <c r="N512" i="2"/>
  <c r="N357" i="2"/>
  <c r="N425" i="2"/>
  <c r="N546" i="2"/>
  <c r="N205" i="2"/>
  <c r="N536" i="2"/>
  <c r="N350" i="2"/>
  <c r="N15" i="2"/>
  <c r="N422" i="2"/>
  <c r="N173" i="2"/>
  <c r="N341" i="2"/>
  <c r="N98" i="2"/>
  <c r="N545" i="2"/>
  <c r="N381" i="2"/>
  <c r="N507" i="2"/>
  <c r="N77" i="2"/>
  <c r="N524" i="2"/>
  <c r="N230" i="2"/>
  <c r="N151" i="2"/>
  <c r="N568" i="2"/>
  <c r="N495" i="2"/>
  <c r="N375" i="2"/>
  <c r="N298" i="2"/>
  <c r="N602" i="2"/>
  <c r="N214" i="2"/>
  <c r="N307" i="2"/>
  <c r="N421" i="2"/>
  <c r="N5" i="2"/>
  <c r="N415" i="2"/>
  <c r="N503" i="2"/>
  <c r="N336" i="2"/>
  <c r="N83" i="2"/>
  <c r="N332" i="2"/>
  <c r="N690" i="2"/>
  <c r="N117" i="2"/>
  <c r="N297" i="2"/>
  <c r="N580" i="2"/>
  <c r="N21" i="2"/>
  <c r="N329" i="2"/>
  <c r="N282" i="2"/>
  <c r="N611" i="2"/>
  <c r="N157" i="2"/>
  <c r="N247" i="2"/>
  <c r="N293" i="2"/>
  <c r="N456" i="2"/>
  <c r="N449" i="2"/>
  <c r="N41" i="2"/>
  <c r="N637" i="2"/>
  <c r="N471" i="2"/>
  <c r="N40" i="2"/>
  <c r="N621" i="2"/>
  <c r="N22" i="2"/>
  <c r="N215" i="2"/>
  <c r="N473" i="2"/>
  <c r="N687" i="2"/>
  <c r="N321" i="2"/>
  <c r="N405" i="2"/>
  <c r="N517" i="2"/>
  <c r="N494" i="2"/>
  <c r="N618" i="2"/>
  <c r="N14" i="2"/>
  <c r="N278" i="2"/>
  <c r="N617" i="2"/>
  <c r="N119" i="2"/>
  <c r="N451" i="2"/>
  <c r="N254" i="2"/>
  <c r="N354" i="2"/>
  <c r="N679" i="2"/>
  <c r="N213" i="2"/>
  <c r="N480" i="2"/>
  <c r="N660" i="2"/>
  <c r="N388" i="2"/>
  <c r="N635" i="2"/>
  <c r="N574" i="2"/>
  <c r="N401" i="2"/>
  <c r="N634" i="2"/>
  <c r="N686" i="2"/>
  <c r="N284" i="2"/>
  <c r="N188" i="2"/>
  <c r="N248" i="2"/>
  <c r="N62" i="2"/>
  <c r="N353" i="2"/>
  <c r="N144" i="2"/>
  <c r="N28" i="2"/>
  <c r="N318" i="2"/>
  <c r="N668" i="2"/>
  <c r="N271" i="2"/>
  <c r="N535" i="2"/>
  <c r="N431" i="2"/>
  <c r="N135" i="2"/>
  <c r="N578" i="2"/>
  <c r="N625" i="2"/>
  <c r="N531" i="2"/>
  <c r="N204" i="2"/>
  <c r="N101" i="2"/>
  <c r="N560" i="2"/>
  <c r="N290" i="2"/>
  <c r="N71" i="2"/>
  <c r="N532" i="2"/>
  <c r="N543" i="2"/>
  <c r="N489" i="2"/>
  <c r="N299" i="2"/>
  <c r="N402" i="2"/>
  <c r="N502" i="2"/>
  <c r="N463" i="2"/>
  <c r="N172" i="2"/>
  <c r="N556" i="2"/>
  <c r="N267" i="2"/>
  <c r="N434" i="2"/>
  <c r="N380" i="2"/>
  <c r="N48" i="2"/>
  <c r="N437" i="2"/>
  <c r="N585" i="2"/>
  <c r="N292" i="2"/>
  <c r="N338" i="2"/>
  <c r="N191" i="2"/>
  <c r="N129" i="2"/>
  <c r="N642" i="2"/>
  <c r="N445" i="2"/>
  <c r="N201" i="2"/>
  <c r="N31" i="2"/>
  <c r="N223" i="2"/>
  <c r="N291" i="2"/>
  <c r="N38" i="2"/>
  <c r="N594" i="2"/>
  <c r="N79" i="2"/>
  <c r="N145" i="2"/>
  <c r="N320" i="2"/>
  <c r="N243" i="2"/>
  <c r="N57" i="2"/>
  <c r="N53" i="2"/>
  <c r="N111" i="2"/>
  <c r="N287" i="2"/>
  <c r="N114" i="2"/>
  <c r="N413" i="2"/>
  <c r="N46" i="2"/>
  <c r="N97" i="2"/>
  <c r="N450" i="2"/>
  <c r="N571" i="2"/>
  <c r="N334" i="2"/>
  <c r="N430" i="2"/>
  <c r="N547" i="2"/>
  <c r="N573" i="2"/>
  <c r="N131" i="2"/>
  <c r="N390" i="2"/>
  <c r="N27" i="2"/>
  <c r="N239" i="2"/>
  <c r="N294" i="2"/>
  <c r="N616" i="2"/>
  <c r="N352" i="2"/>
  <c r="N235" i="2"/>
  <c r="N158" i="2"/>
  <c r="N567" i="2"/>
  <c r="N407" i="2"/>
  <c r="N657" i="2"/>
  <c r="N484" i="2"/>
  <c r="N30" i="2"/>
  <c r="N447" i="2"/>
  <c r="N650" i="2"/>
  <c r="N110" i="2"/>
  <c r="N656" i="2"/>
  <c r="N76" i="2"/>
  <c r="N210" i="2"/>
  <c r="N94" i="2"/>
  <c r="N328" i="2"/>
  <c r="N688" i="2"/>
  <c r="N78" i="2"/>
  <c r="N440" i="2"/>
  <c r="N689" i="2"/>
  <c r="N444" i="2"/>
  <c r="N69" i="2"/>
  <c r="N228" i="2"/>
  <c r="N701" i="2"/>
  <c r="N412" i="2"/>
  <c r="N487" i="2"/>
  <c r="N526" i="2"/>
  <c r="N56" i="2"/>
  <c r="N551" i="2"/>
  <c r="N570" i="2"/>
  <c r="N601" i="2"/>
  <c r="N557" i="2"/>
  <c r="N142" i="2"/>
  <c r="N474" i="2"/>
  <c r="N333" i="2"/>
  <c r="N300" i="2"/>
  <c r="N198" i="2"/>
  <c r="N257" i="2"/>
  <c r="N491" i="2"/>
  <c r="N509" i="2"/>
  <c r="N146" i="2"/>
  <c r="N326" i="2"/>
  <c r="N245" i="2"/>
  <c r="N592" i="2"/>
  <c r="N202" i="2"/>
  <c r="N582" i="2"/>
  <c r="N562" i="2"/>
  <c r="N470" i="2"/>
  <c r="N392" i="2"/>
  <c r="N569" i="2"/>
  <c r="N270" i="2"/>
  <c r="N587" i="2"/>
  <c r="N126" i="2"/>
  <c r="N51" i="2"/>
  <c r="N55" i="2"/>
  <c r="N141" i="2"/>
  <c r="N178" i="2"/>
  <c r="N549" i="2"/>
  <c r="N277" i="2"/>
  <c r="N589" i="2"/>
  <c r="N443" i="2"/>
  <c r="N189" i="2"/>
  <c r="N104" i="2"/>
  <c r="N280" i="2"/>
  <c r="N35" i="2"/>
  <c r="N406" i="2"/>
  <c r="N506" i="2"/>
  <c r="N488" i="2"/>
  <c r="N39" i="2"/>
  <c r="N17" i="2"/>
  <c r="N700" i="2"/>
  <c r="N537" i="2"/>
  <c r="N439" i="2"/>
  <c r="N645" i="2"/>
  <c r="N246" i="2"/>
  <c r="N302" i="2"/>
  <c r="N314" i="2"/>
  <c r="N457" i="2"/>
  <c r="N121" i="2"/>
  <c r="N242" i="2"/>
  <c r="N224" i="2"/>
  <c r="N49" i="2"/>
  <c r="N633" i="2"/>
  <c r="N641" i="2"/>
  <c r="N649" i="2"/>
  <c r="N554" i="2"/>
  <c r="N591" i="2"/>
  <c r="N263" i="2"/>
  <c r="N196" i="2"/>
  <c r="N330" i="2"/>
  <c r="N120" i="2"/>
  <c r="N399" i="2"/>
  <c r="N317" i="2"/>
  <c r="N669" i="2"/>
  <c r="N360" i="2"/>
  <c r="N176" i="2"/>
  <c r="N234" i="2"/>
  <c r="N363" i="2"/>
  <c r="N225" i="2"/>
  <c r="N116" i="2"/>
  <c r="N383" i="2"/>
  <c r="N161" i="2"/>
  <c r="N105" i="2"/>
  <c r="N259" i="2"/>
  <c r="N608" i="2"/>
  <c r="N389" i="2"/>
  <c r="N139" i="2"/>
  <c r="N393" i="2"/>
  <c r="N654" i="2"/>
  <c r="N6" i="2"/>
  <c r="N365" i="2"/>
  <c r="N23" i="2"/>
  <c r="N285" i="2"/>
  <c r="N683" i="2"/>
  <c r="N180" i="2"/>
  <c r="N655" i="2"/>
  <c r="N167" i="2"/>
  <c r="N74" i="2"/>
  <c r="N44" i="2"/>
  <c r="N458" i="2"/>
  <c r="N372" i="2"/>
  <c r="N125" i="2"/>
  <c r="N433" i="2"/>
  <c r="N508" i="2"/>
  <c r="N64" i="2"/>
  <c r="N504" i="2"/>
  <c r="N559" i="2"/>
  <c r="N662" i="2"/>
  <c r="N42" i="2"/>
  <c r="N237" i="2"/>
  <c r="N577" i="2"/>
  <c r="N661" i="2"/>
  <c r="N476" i="2"/>
  <c r="N414" i="2"/>
  <c r="N29" i="2"/>
  <c r="N306" i="2"/>
  <c r="N408" i="2"/>
  <c r="N513" i="2"/>
  <c r="N118" i="2"/>
  <c r="N91" i="2"/>
  <c r="N124" i="2"/>
  <c r="N130" i="2"/>
  <c r="N9" i="2"/>
  <c r="N25" i="2"/>
  <c r="N260" i="2"/>
  <c r="N639" i="2"/>
  <c r="N95" i="2"/>
  <c r="N221" i="2"/>
  <c r="N426" i="2"/>
  <c r="N364" i="2"/>
  <c r="N4" i="2"/>
  <c r="N96" i="2"/>
  <c r="N84" i="2"/>
  <c r="N565" i="2"/>
  <c r="N12" i="2"/>
  <c r="N33" i="2"/>
  <c r="N528" i="2"/>
  <c r="N169" i="2"/>
  <c r="N255" i="2"/>
  <c r="N378" i="2"/>
  <c r="N179" i="2"/>
  <c r="N325" i="2"/>
  <c r="N241" i="2"/>
  <c r="N386" i="2"/>
  <c r="N593" i="2"/>
  <c r="N684" i="2"/>
  <c r="N58" i="2"/>
  <c r="N379" i="2"/>
  <c r="N692" i="2"/>
  <c r="N520" i="2"/>
  <c r="N304" i="2"/>
  <c r="N232" i="2"/>
  <c r="N564" i="2"/>
  <c r="N550" i="2"/>
  <c r="N588" i="2"/>
  <c r="N295" i="2"/>
  <c r="N596" i="2"/>
  <c r="N435" i="2"/>
  <c r="N90" i="2"/>
  <c r="N368" i="2"/>
  <c r="N464" i="2"/>
  <c r="N490" i="2"/>
  <c r="N100" i="2"/>
  <c r="N395" i="2"/>
  <c r="N376" i="2"/>
  <c r="N529" i="2"/>
  <c r="N452" i="2"/>
  <c r="N272" i="2"/>
  <c r="N516" i="2"/>
  <c r="N442" i="2"/>
  <c r="N563" i="2"/>
  <c r="N174" i="2"/>
  <c r="N7" i="2"/>
  <c r="N163" i="2"/>
  <c r="N312" i="2"/>
  <c r="N519" i="2"/>
  <c r="N448" i="2"/>
  <c r="N575" i="2"/>
  <c r="N99" i="2"/>
  <c r="N590" i="2"/>
  <c r="N638" i="2"/>
  <c r="N152" i="2"/>
  <c r="N663" i="2"/>
  <c r="N648" i="2"/>
  <c r="N274" i="2"/>
  <c r="N132" i="2"/>
  <c r="N355" i="2"/>
  <c r="N143" i="2"/>
  <c r="N478" i="2"/>
  <c r="N209" i="2"/>
  <c r="N269" i="2"/>
  <c r="N533" i="2"/>
  <c r="N459" i="2"/>
  <c r="N60" i="2"/>
  <c r="N672" i="2"/>
  <c r="N675" i="2"/>
  <c r="N301" i="2"/>
  <c r="N527" i="2"/>
  <c r="N154" i="2"/>
  <c r="N664" i="2"/>
  <c r="N615" i="2"/>
  <c r="N400" i="2"/>
  <c r="N308" i="2"/>
  <c r="N377" i="2"/>
  <c r="N696" i="2"/>
  <c r="N394" i="2"/>
  <c r="N261" i="2"/>
  <c r="N359" i="2"/>
  <c r="N207" i="2"/>
  <c r="N424" i="2"/>
  <c r="N695" i="2"/>
  <c r="N276" i="2"/>
  <c r="N211" i="2"/>
  <c r="N499" i="2"/>
  <c r="N693" i="2"/>
  <c r="N190" i="2"/>
  <c r="N88" i="2"/>
  <c r="N362" i="2"/>
  <c r="N472" i="2"/>
  <c r="N327" i="2"/>
  <c r="N181" i="2"/>
  <c r="N583" i="2"/>
  <c r="N432" i="2"/>
  <c r="N446" i="2"/>
  <c r="N367" i="2"/>
  <c r="N658" i="2"/>
  <c r="N666" i="2"/>
  <c r="N162" i="2"/>
  <c r="N561" i="2"/>
  <c r="N358" i="2"/>
  <c r="N283" i="2"/>
  <c r="N171" i="2"/>
  <c r="N216" i="2"/>
  <c r="N636" i="2"/>
  <c r="N652" i="2"/>
  <c r="N305" i="2"/>
  <c r="N347" i="2"/>
  <c r="N203" i="2"/>
  <c r="N164" i="2"/>
  <c r="N523" i="2"/>
  <c r="N643" i="2"/>
  <c r="N552" i="2"/>
  <c r="N468" i="2"/>
  <c r="N428" i="2"/>
  <c r="N183" i="2"/>
  <c r="N115" i="2"/>
  <c r="N465" i="2"/>
  <c r="N620" i="2"/>
  <c r="N597" i="2"/>
  <c r="N416" i="2"/>
  <c r="N89" i="2"/>
  <c r="N436" i="2"/>
  <c r="N466" i="2"/>
  <c r="N441" i="2"/>
  <c r="N227" i="2"/>
  <c r="N256" i="2"/>
  <c r="N417" i="2"/>
  <c r="N453" i="2"/>
  <c r="N253" i="2"/>
  <c r="N192" i="2"/>
  <c r="N469" i="2"/>
  <c r="N678" i="2"/>
  <c r="N398" i="2"/>
  <c r="N206" i="2"/>
  <c r="N193" i="2"/>
  <c r="N677" i="2"/>
  <c r="N346" i="2"/>
  <c r="N370" i="2"/>
  <c r="N530" i="2"/>
  <c r="N72" i="2"/>
  <c r="N43" i="2"/>
  <c r="N165" i="2"/>
  <c r="N273" i="2"/>
  <c r="N26" i="2"/>
  <c r="N627" i="2"/>
  <c r="N32" i="2"/>
  <c r="N229" i="2"/>
  <c r="N581" i="2"/>
  <c r="N148" i="2"/>
  <c r="N52" i="2"/>
  <c r="N510" i="2"/>
  <c r="N485" i="2"/>
  <c r="N423" i="2"/>
  <c r="N337" i="2"/>
  <c r="N147" i="2"/>
  <c r="N629" i="2"/>
  <c r="N73" i="2"/>
  <c r="N500" i="2"/>
  <c r="N632" i="2"/>
  <c r="N47" i="2"/>
  <c r="N155" i="2"/>
  <c r="N419" i="2"/>
  <c r="N542" i="2"/>
  <c r="N492" i="2"/>
  <c r="N222" i="2"/>
  <c r="N137" i="2"/>
  <c r="N603" i="2"/>
  <c r="N697" i="2"/>
  <c r="N127" i="2"/>
  <c r="N128" i="2"/>
  <c r="N373" i="2"/>
  <c r="N387" i="2"/>
  <c r="N13" i="2"/>
  <c r="N584" i="2"/>
  <c r="N322" i="2"/>
  <c r="N534" i="2"/>
  <c r="N75" i="2"/>
  <c r="N316" i="2"/>
  <c r="N486" i="2"/>
  <c r="N262" i="2"/>
  <c r="N385" i="2"/>
  <c r="N160" i="2"/>
  <c r="N497" i="2"/>
  <c r="N20" i="2"/>
  <c r="N676" i="2"/>
  <c r="N123" i="2"/>
  <c r="N310" i="2"/>
  <c r="N572" i="2"/>
  <c r="N309" i="2"/>
  <c r="N10" i="2"/>
  <c r="N18" i="2"/>
  <c r="N604" i="2"/>
  <c r="N595" i="2"/>
  <c r="N522" i="2"/>
  <c r="N93" i="2"/>
  <c r="N640" i="2"/>
  <c r="N518" i="2"/>
  <c r="N231" i="2"/>
  <c r="N460" i="2"/>
  <c r="N566" i="2"/>
  <c r="N384" i="2"/>
  <c r="P289" i="2"/>
  <c r="P339" i="2"/>
  <c r="P66" i="2"/>
  <c r="P266" i="2"/>
  <c r="P622" i="2"/>
  <c r="P153" i="2"/>
  <c r="P212" i="2"/>
  <c r="P244" i="2"/>
  <c r="P651" i="2"/>
  <c r="P653" i="2"/>
  <c r="P109" i="2"/>
  <c r="P324" i="2"/>
  <c r="P343" i="2"/>
  <c r="P461" i="2"/>
  <c r="P133" i="2"/>
  <c r="P454" i="2"/>
  <c r="P303" i="2"/>
  <c r="P418" i="2"/>
  <c r="P103" i="2"/>
  <c r="P226" i="2"/>
  <c r="P410" i="2"/>
  <c r="P579" i="2"/>
  <c r="P331" i="2"/>
  <c r="P544" i="2"/>
  <c r="P134" i="2"/>
  <c r="P345" i="2"/>
  <c r="P233" i="2"/>
  <c r="P540" i="2"/>
  <c r="P319" i="2"/>
  <c r="P140" i="2"/>
  <c r="P54" i="2"/>
  <c r="P505" i="2"/>
  <c r="P170" i="2"/>
  <c r="P65" i="2"/>
  <c r="P197" i="2"/>
  <c r="P194" i="2"/>
  <c r="P159" i="2"/>
  <c r="P685" i="2"/>
  <c r="P558" i="2"/>
  <c r="P382" i="2"/>
  <c r="P631" i="2"/>
  <c r="P539" i="2"/>
  <c r="P614" i="2"/>
  <c r="P50" i="2"/>
  <c r="P149" i="2"/>
  <c r="P122" i="2"/>
  <c r="P45" i="2"/>
  <c r="P36" i="2"/>
  <c r="P411" i="2"/>
  <c r="P92" i="2"/>
  <c r="P606" i="2"/>
  <c r="P610" i="2"/>
  <c r="P340" i="2"/>
  <c r="P238" i="2"/>
  <c r="P366" i="2"/>
  <c r="P665" i="2"/>
  <c r="P200" i="2"/>
  <c r="P61" i="2"/>
  <c r="P249" i="2"/>
  <c r="P525" i="2"/>
  <c r="P59" i="2"/>
  <c r="P455" i="2"/>
  <c r="P195" i="2"/>
  <c r="P698" i="2"/>
  <c r="P511" i="2"/>
  <c r="P681" i="2"/>
  <c r="P296" i="2"/>
  <c r="P250" i="2"/>
  <c r="P168" i="2"/>
  <c r="P624" i="2"/>
  <c r="P576" i="2"/>
  <c r="P2" i="2"/>
  <c r="P605" i="2"/>
  <c r="P236" i="2"/>
  <c r="P313" i="2"/>
  <c r="P521" i="2"/>
  <c r="P184" i="2"/>
  <c r="P63" i="2"/>
  <c r="P156" i="2"/>
  <c r="P219" i="2"/>
  <c r="P34" i="2"/>
  <c r="P371" i="2"/>
  <c r="P680" i="2"/>
  <c r="P199" i="2"/>
  <c r="P682" i="2"/>
  <c r="P19" i="2"/>
  <c r="P335" i="2"/>
  <c r="P24" i="2"/>
  <c r="P515" i="2"/>
  <c r="P671" i="2"/>
  <c r="P361" i="2"/>
  <c r="P80" i="2"/>
  <c r="P70" i="2"/>
  <c r="P501" i="2"/>
  <c r="P175" i="2"/>
  <c r="P538" i="2"/>
  <c r="P420" i="2"/>
  <c r="P586" i="2"/>
  <c r="P86" i="2"/>
  <c r="P185" i="2"/>
  <c r="P268" i="2"/>
  <c r="P498" i="2"/>
  <c r="P673" i="2"/>
  <c r="P555" i="2"/>
  <c r="P512" i="2"/>
  <c r="P357" i="2"/>
  <c r="P536" i="2"/>
  <c r="P422" i="2"/>
  <c r="P381" i="2"/>
  <c r="P507" i="2"/>
  <c r="P568" i="2"/>
  <c r="P495" i="2"/>
  <c r="P602" i="2"/>
  <c r="P214" i="2"/>
  <c r="P5" i="2"/>
  <c r="P415" i="2"/>
  <c r="P83" i="2"/>
  <c r="P332" i="2"/>
  <c r="P117" i="2"/>
  <c r="P297" i="2"/>
  <c r="P580" i="2"/>
  <c r="P329" i="2"/>
  <c r="P282" i="2"/>
  <c r="P611" i="2"/>
  <c r="P157" i="2"/>
  <c r="P293" i="2"/>
  <c r="P456" i="2"/>
  <c r="P449" i="2"/>
  <c r="P471" i="2"/>
  <c r="P40" i="2"/>
  <c r="P621" i="2"/>
  <c r="P215" i="2"/>
  <c r="P473" i="2"/>
  <c r="P321" i="2"/>
  <c r="P405" i="2"/>
  <c r="P517" i="2"/>
  <c r="P494" i="2"/>
  <c r="P618" i="2"/>
  <c r="P617" i="2"/>
  <c r="P451" i="2"/>
  <c r="P254" i="2"/>
  <c r="P480" i="2"/>
  <c r="P401" i="2"/>
  <c r="P686" i="2"/>
  <c r="P284" i="2"/>
  <c r="P188" i="2"/>
  <c r="P248" i="2"/>
  <c r="P62" i="2"/>
  <c r="P144" i="2"/>
  <c r="P318" i="2"/>
  <c r="P668" i="2"/>
  <c r="P431" i="2"/>
  <c r="P578" i="2"/>
  <c r="P625" i="2"/>
  <c r="P204" i="2"/>
  <c r="P560" i="2"/>
  <c r="P71" i="2"/>
  <c r="P502" i="2"/>
  <c r="P172" i="2"/>
  <c r="P556" i="2"/>
  <c r="P267" i="2"/>
  <c r="P380" i="2"/>
  <c r="P437" i="2"/>
  <c r="P292" i="2"/>
  <c r="P338" i="2"/>
  <c r="P129" i="2"/>
  <c r="P642" i="2"/>
  <c r="P38" i="2"/>
  <c r="P79" i="2"/>
  <c r="P320" i="2"/>
  <c r="P243" i="2"/>
  <c r="P57" i="2"/>
  <c r="P111" i="2"/>
  <c r="P287" i="2"/>
  <c r="P413" i="2"/>
  <c r="P46" i="2"/>
  <c r="P334" i="2"/>
  <c r="P430" i="2"/>
  <c r="P547" i="2"/>
  <c r="P27" i="2"/>
  <c r="P239" i="2"/>
  <c r="P294" i="2"/>
  <c r="P352" i="2"/>
  <c r="P235" i="2"/>
  <c r="P158" i="2"/>
  <c r="P110" i="2"/>
  <c r="P76" i="2"/>
  <c r="P210" i="2"/>
  <c r="P328" i="2"/>
  <c r="P78" i="2"/>
  <c r="P440" i="2"/>
  <c r="P689" i="2"/>
  <c r="P444" i="2"/>
  <c r="P701" i="2"/>
  <c r="P526" i="2"/>
  <c r="P601" i="2"/>
  <c r="P142" i="2"/>
  <c r="P474" i="2"/>
  <c r="P300" i="2"/>
  <c r="P198" i="2"/>
  <c r="P491" i="2"/>
  <c r="P245" i="2"/>
  <c r="P562" i="2"/>
  <c r="P392" i="2"/>
  <c r="P569" i="2"/>
  <c r="P270" i="2"/>
  <c r="P587" i="2"/>
  <c r="P126" i="2"/>
  <c r="P51" i="2"/>
  <c r="P141" i="2"/>
  <c r="P178" i="2"/>
  <c r="P549" i="2"/>
  <c r="P277" i="2"/>
  <c r="P589" i="2"/>
  <c r="P443" i="2"/>
  <c r="P189" i="2"/>
  <c r="P280" i="2"/>
  <c r="P35" i="2"/>
  <c r="P506" i="2"/>
  <c r="P39" i="2"/>
  <c r="P439" i="2"/>
  <c r="P645" i="2"/>
  <c r="P302" i="2"/>
  <c r="P314" i="2"/>
  <c r="P633" i="2"/>
  <c r="P554" i="2"/>
  <c r="P263" i="2"/>
  <c r="P196" i="2"/>
  <c r="P330" i="2"/>
  <c r="P360" i="2"/>
  <c r="P225" i="2"/>
  <c r="P105" i="2"/>
  <c r="P608" i="2"/>
  <c r="P389" i="2"/>
  <c r="P139" i="2"/>
  <c r="P6" i="2"/>
  <c r="P23" i="2"/>
  <c r="P285" i="2"/>
  <c r="P683" i="2"/>
  <c r="P167" i="2"/>
  <c r="P44" i="2"/>
  <c r="P372" i="2"/>
  <c r="P433" i="2"/>
  <c r="P64" i="2"/>
  <c r="P504" i="2"/>
  <c r="P237" i="2"/>
  <c r="P577" i="2"/>
  <c r="P661" i="2"/>
  <c r="P306" i="2"/>
  <c r="P408" i="2"/>
  <c r="P513" i="2"/>
  <c r="P118" i="2"/>
  <c r="P25" i="2"/>
  <c r="P260" i="2"/>
  <c r="P426" i="2"/>
  <c r="P364" i="2"/>
  <c r="P96" i="2"/>
  <c r="P179" i="2"/>
  <c r="P325" i="2"/>
  <c r="P692" i="2"/>
  <c r="P232" i="2"/>
  <c r="P564" i="2"/>
  <c r="P295" i="2"/>
  <c r="P435" i="2"/>
  <c r="P368" i="2"/>
  <c r="P490" i="2"/>
  <c r="P376" i="2"/>
  <c r="P529" i="2"/>
  <c r="P452" i="2"/>
  <c r="P272" i="2"/>
  <c r="P516" i="2"/>
  <c r="P442" i="2"/>
  <c r="P563" i="2"/>
  <c r="P174" i="2"/>
  <c r="P519" i="2"/>
  <c r="P575" i="2"/>
  <c r="P590" i="2"/>
  <c r="P638" i="2"/>
  <c r="P152" i="2"/>
  <c r="P648" i="2"/>
  <c r="P132" i="2"/>
  <c r="P355" i="2"/>
  <c r="P478" i="2"/>
  <c r="P269" i="2"/>
  <c r="P672" i="2"/>
  <c r="P301" i="2"/>
  <c r="P664" i="2"/>
  <c r="P377" i="2"/>
  <c r="P696" i="2"/>
  <c r="P394" i="2"/>
  <c r="P261" i="2"/>
  <c r="P207" i="2"/>
  <c r="P695" i="2"/>
  <c r="P693" i="2"/>
  <c r="P472" i="2"/>
  <c r="P327" i="2"/>
  <c r="P432" i="2"/>
  <c r="P561" i="2"/>
  <c r="P636" i="2"/>
  <c r="P652" i="2"/>
  <c r="P203" i="2"/>
  <c r="P164" i="2"/>
  <c r="P523" i="2"/>
  <c r="P468" i="2"/>
  <c r="P428" i="2"/>
  <c r="P465" i="2"/>
  <c r="P597" i="2"/>
  <c r="P416" i="2"/>
  <c r="P436" i="2"/>
  <c r="P466" i="2"/>
  <c r="P227" i="2"/>
  <c r="P256" i="2"/>
  <c r="P453" i="2"/>
  <c r="P253" i="2"/>
  <c r="P192" i="2"/>
  <c r="P469" i="2"/>
  <c r="P398" i="2"/>
  <c r="P206" i="2"/>
  <c r="P346" i="2"/>
  <c r="P370" i="2"/>
  <c r="P530" i="2"/>
  <c r="P72" i="2"/>
  <c r="P229" i="2"/>
  <c r="P52" i="2"/>
  <c r="P510" i="2"/>
  <c r="P423" i="2"/>
  <c r="P73" i="2"/>
  <c r="P155" i="2"/>
  <c r="P419" i="2"/>
  <c r="P603" i="2"/>
  <c r="P127" i="2"/>
  <c r="P13" i="2"/>
  <c r="P584" i="2"/>
  <c r="P322" i="2"/>
  <c r="P316" i="2"/>
  <c r="P385" i="2"/>
  <c r="P20" i="2"/>
  <c r="P10" i="2"/>
  <c r="P595" i="2"/>
  <c r="P93" i="2"/>
  <c r="P640" i="2"/>
  <c r="P460" i="2"/>
  <c r="P566" i="2"/>
  <c r="P384" i="2"/>
  <c r="P409" i="2"/>
  <c r="O289" i="2"/>
  <c r="O339" i="2"/>
  <c r="O66" i="2"/>
  <c r="O266" i="2"/>
  <c r="O622" i="2"/>
  <c r="O153" i="2"/>
  <c r="O212" i="2"/>
  <c r="O244" i="2"/>
  <c r="O651" i="2"/>
  <c r="O653" i="2"/>
  <c r="O109" i="2"/>
  <c r="O324" i="2"/>
  <c r="O343" i="2"/>
  <c r="O461" i="2"/>
  <c r="O133" i="2"/>
  <c r="O454" i="2"/>
  <c r="O303" i="2"/>
  <c r="O418" i="2"/>
  <c r="O103" i="2"/>
  <c r="O226" i="2"/>
  <c r="O410" i="2"/>
  <c r="O579" i="2"/>
  <c r="O331" i="2"/>
  <c r="O544" i="2"/>
  <c r="O134" i="2"/>
  <c r="O345" i="2"/>
  <c r="O233" i="2"/>
  <c r="O540" i="2"/>
  <c r="O319" i="2"/>
  <c r="O140" i="2"/>
  <c r="O54" i="2"/>
  <c r="O505" i="2"/>
  <c r="O170" i="2"/>
  <c r="O65" i="2"/>
  <c r="O197" i="2"/>
  <c r="O194" i="2"/>
  <c r="O159" i="2"/>
  <c r="O685" i="2"/>
  <c r="O558" i="2"/>
  <c r="O382" i="2"/>
  <c r="O631" i="2"/>
  <c r="O539" i="2"/>
  <c r="O614" i="2"/>
  <c r="O50" i="2"/>
  <c r="O149" i="2"/>
  <c r="O122" i="2"/>
  <c r="O45" i="2"/>
  <c r="O36" i="2"/>
  <c r="O411" i="2"/>
  <c r="O92" i="2"/>
  <c r="O606" i="2"/>
  <c r="O610" i="2"/>
  <c r="O340" i="2"/>
  <c r="O238" i="2"/>
  <c r="O366" i="2"/>
  <c r="O665" i="2"/>
  <c r="O200" i="2"/>
  <c r="O61" i="2"/>
  <c r="O249" i="2"/>
  <c r="O525" i="2"/>
  <c r="O59" i="2"/>
  <c r="O455" i="2"/>
  <c r="O195" i="2"/>
  <c r="O698" i="2"/>
  <c r="O511" i="2"/>
  <c r="O681" i="2"/>
  <c r="O296" i="2"/>
  <c r="O250" i="2"/>
  <c r="O168" i="2"/>
  <c r="O624" i="2"/>
  <c r="O576" i="2"/>
  <c r="O2" i="2"/>
  <c r="O605" i="2"/>
  <c r="O184" i="2"/>
  <c r="O156" i="2"/>
  <c r="O219" i="2"/>
  <c r="O19" i="2"/>
  <c r="O335" i="2"/>
  <c r="O515" i="2"/>
  <c r="O361" i="2"/>
  <c r="O80" i="2"/>
  <c r="O70" i="2"/>
  <c r="O501" i="2"/>
  <c r="O175" i="2"/>
  <c r="O538" i="2"/>
  <c r="O420" i="2"/>
  <c r="O586" i="2"/>
  <c r="O86" i="2"/>
  <c r="O185" i="2"/>
  <c r="O268" i="2"/>
  <c r="O498" i="2"/>
  <c r="O673" i="2"/>
  <c r="O555" i="2"/>
  <c r="O512" i="2"/>
  <c r="O357" i="2"/>
  <c r="O536" i="2"/>
  <c r="O422" i="2"/>
  <c r="O381" i="2"/>
  <c r="O507" i="2"/>
  <c r="O568" i="2"/>
  <c r="O495" i="2"/>
  <c r="O602" i="2"/>
  <c r="O214" i="2"/>
  <c r="O5" i="2"/>
  <c r="O415" i="2"/>
  <c r="O83" i="2"/>
  <c r="O332" i="2"/>
  <c r="O117" i="2"/>
  <c r="O297" i="2"/>
  <c r="O580" i="2"/>
  <c r="O329" i="2"/>
  <c r="O282" i="2"/>
  <c r="O611" i="2"/>
  <c r="O157" i="2"/>
  <c r="O293" i="2"/>
  <c r="O456" i="2"/>
  <c r="O449" i="2"/>
  <c r="O471" i="2"/>
  <c r="O40" i="2"/>
  <c r="O621" i="2"/>
  <c r="O215" i="2"/>
  <c r="O473" i="2"/>
  <c r="O321" i="2"/>
  <c r="O405" i="2"/>
  <c r="O517" i="2"/>
  <c r="O494" i="2"/>
  <c r="O618" i="2"/>
  <c r="O617" i="2"/>
  <c r="O451" i="2"/>
  <c r="O254" i="2"/>
  <c r="O480" i="2"/>
  <c r="O401" i="2"/>
  <c r="O686" i="2"/>
  <c r="O284" i="2"/>
  <c r="O188" i="2"/>
  <c r="O248" i="2"/>
  <c r="O62" i="2"/>
  <c r="O144" i="2"/>
  <c r="O318" i="2"/>
  <c r="O668" i="2"/>
  <c r="O431" i="2"/>
  <c r="O578" i="2"/>
  <c r="O625" i="2"/>
  <c r="O204" i="2"/>
  <c r="O560" i="2"/>
  <c r="O71" i="2"/>
  <c r="O502" i="2"/>
  <c r="O172" i="2"/>
  <c r="O556" i="2"/>
  <c r="O267" i="2"/>
  <c r="O380" i="2"/>
  <c r="O437" i="2"/>
  <c r="O292" i="2"/>
  <c r="O338" i="2"/>
  <c r="O129" i="2"/>
  <c r="O642" i="2"/>
  <c r="O38" i="2"/>
  <c r="O79" i="2"/>
  <c r="O320" i="2"/>
  <c r="O243" i="2"/>
  <c r="O57" i="2"/>
  <c r="O111" i="2"/>
  <c r="O287" i="2"/>
  <c r="O413" i="2"/>
  <c r="O46" i="2"/>
  <c r="O334" i="2"/>
  <c r="O430" i="2"/>
  <c r="O547" i="2"/>
  <c r="O27" i="2"/>
  <c r="O239" i="2"/>
  <c r="O294" i="2"/>
  <c r="O352" i="2"/>
  <c r="O235" i="2"/>
  <c r="O158" i="2"/>
  <c r="O110" i="2"/>
  <c r="O76" i="2"/>
  <c r="O210" i="2"/>
  <c r="O328" i="2"/>
  <c r="O78" i="2"/>
  <c r="O440" i="2"/>
  <c r="O689" i="2"/>
  <c r="O444" i="2"/>
  <c r="O701" i="2"/>
  <c r="O526" i="2"/>
  <c r="O601" i="2"/>
  <c r="O142" i="2"/>
  <c r="O474" i="2"/>
  <c r="O300" i="2"/>
  <c r="O198" i="2"/>
  <c r="O491" i="2"/>
  <c r="O245" i="2"/>
  <c r="O562" i="2"/>
  <c r="O392" i="2"/>
  <c r="O569" i="2"/>
  <c r="O270" i="2"/>
  <c r="O587" i="2"/>
  <c r="O126" i="2"/>
  <c r="O51" i="2"/>
  <c r="O141" i="2"/>
  <c r="O178" i="2"/>
  <c r="O549" i="2"/>
  <c r="O277" i="2"/>
  <c r="O589" i="2"/>
  <c r="O443" i="2"/>
  <c r="O189" i="2"/>
  <c r="O280" i="2"/>
  <c r="O35" i="2"/>
  <c r="O506" i="2"/>
  <c r="O39" i="2"/>
  <c r="O439" i="2"/>
  <c r="O645" i="2"/>
  <c r="O302" i="2"/>
  <c r="O314" i="2"/>
  <c r="O633" i="2"/>
  <c r="O554" i="2"/>
  <c r="O263" i="2"/>
  <c r="O196" i="2"/>
  <c r="O330" i="2"/>
  <c r="O360" i="2"/>
  <c r="O225" i="2"/>
  <c r="O105" i="2"/>
  <c r="O608" i="2"/>
  <c r="O389" i="2"/>
  <c r="O139" i="2"/>
  <c r="O6" i="2"/>
  <c r="O23" i="2"/>
  <c r="O285" i="2"/>
  <c r="O683" i="2"/>
  <c r="O167" i="2"/>
  <c r="O44" i="2"/>
  <c r="O372" i="2"/>
  <c r="O433" i="2"/>
  <c r="O64" i="2"/>
  <c r="O504" i="2"/>
  <c r="O237" i="2"/>
  <c r="O577" i="2"/>
  <c r="O661" i="2"/>
  <c r="O306" i="2"/>
  <c r="O408" i="2"/>
  <c r="O513" i="2"/>
  <c r="O118" i="2"/>
  <c r="O25" i="2"/>
  <c r="O260" i="2"/>
  <c r="O426" i="2"/>
  <c r="O364" i="2"/>
  <c r="O96" i="2"/>
  <c r="O179" i="2"/>
  <c r="O325" i="2"/>
  <c r="O692" i="2"/>
  <c r="O232" i="2"/>
  <c r="O564" i="2"/>
  <c r="O295" i="2"/>
  <c r="O435" i="2"/>
  <c r="O368" i="2"/>
  <c r="O490" i="2"/>
  <c r="O376" i="2"/>
  <c r="O529" i="2"/>
  <c r="O452" i="2"/>
  <c r="O272" i="2"/>
  <c r="O516" i="2"/>
  <c r="O442" i="2"/>
  <c r="O563" i="2"/>
  <c r="O174" i="2"/>
  <c r="O519" i="2"/>
  <c r="O575" i="2"/>
  <c r="O590" i="2"/>
  <c r="O638" i="2"/>
  <c r="O152" i="2"/>
  <c r="O648" i="2"/>
  <c r="O132" i="2"/>
  <c r="O355" i="2"/>
  <c r="O478" i="2"/>
  <c r="O269" i="2"/>
  <c r="O672" i="2"/>
  <c r="O301" i="2"/>
  <c r="O664" i="2"/>
  <c r="O377" i="2"/>
  <c r="O696" i="2"/>
  <c r="O394" i="2"/>
  <c r="O261" i="2"/>
  <c r="O207" i="2"/>
  <c r="O695" i="2"/>
  <c r="O693" i="2"/>
  <c r="O472" i="2"/>
  <c r="O327" i="2"/>
  <c r="O432" i="2"/>
  <c r="O561" i="2"/>
  <c r="O636" i="2"/>
  <c r="O652" i="2"/>
  <c r="O203" i="2"/>
  <c r="O164" i="2"/>
  <c r="O523" i="2"/>
  <c r="O468" i="2"/>
  <c r="O428" i="2"/>
  <c r="O465" i="2"/>
  <c r="O597" i="2"/>
  <c r="O416" i="2"/>
  <c r="O436" i="2"/>
  <c r="O466" i="2"/>
  <c r="O227" i="2"/>
  <c r="O256" i="2"/>
  <c r="O453" i="2"/>
  <c r="O253" i="2"/>
  <c r="O192" i="2"/>
  <c r="O469" i="2"/>
  <c r="O398" i="2"/>
  <c r="O206" i="2"/>
  <c r="O346" i="2"/>
  <c r="O370" i="2"/>
  <c r="O530" i="2"/>
  <c r="O72" i="2"/>
  <c r="O229" i="2"/>
  <c r="O52" i="2"/>
  <c r="O510" i="2"/>
  <c r="O423" i="2"/>
  <c r="O73" i="2"/>
  <c r="O155" i="2"/>
  <c r="O419" i="2"/>
  <c r="O603" i="2"/>
  <c r="O127" i="2"/>
  <c r="O13" i="2"/>
  <c r="O584" i="2"/>
  <c r="O322" i="2"/>
  <c r="O316" i="2"/>
  <c r="O385" i="2"/>
  <c r="O20" i="2"/>
  <c r="O10" i="2"/>
  <c r="O595" i="2"/>
  <c r="O93" i="2"/>
  <c r="O640" i="2"/>
  <c r="O460" i="2"/>
  <c r="O566" i="2"/>
  <c r="O384" i="2"/>
  <c r="O409" i="2"/>
  <c r="M289" i="2"/>
  <c r="M339" i="2"/>
  <c r="M66" i="2"/>
  <c r="M266" i="2"/>
  <c r="M622" i="2"/>
  <c r="M153" i="2"/>
  <c r="M212" i="2"/>
  <c r="M244" i="2"/>
  <c r="M651" i="2"/>
  <c r="M653" i="2"/>
  <c r="M109" i="2"/>
  <c r="M324" i="2"/>
  <c r="M343" i="2"/>
  <c r="M461" i="2"/>
  <c r="M133" i="2"/>
  <c r="M454" i="2"/>
  <c r="M303" i="2"/>
  <c r="M418" i="2"/>
  <c r="M103" i="2"/>
  <c r="M226" i="2"/>
  <c r="M410" i="2"/>
  <c r="M579" i="2"/>
  <c r="M331" i="2"/>
  <c r="M544" i="2"/>
  <c r="M134" i="2"/>
  <c r="M345" i="2"/>
  <c r="M233" i="2"/>
  <c r="M540" i="2"/>
  <c r="M319" i="2"/>
  <c r="M140" i="2"/>
  <c r="M54" i="2"/>
  <c r="M505" i="2"/>
  <c r="M170" i="2"/>
  <c r="M65" i="2"/>
  <c r="M197" i="2"/>
  <c r="M194" i="2"/>
  <c r="M159" i="2"/>
  <c r="M685" i="2"/>
  <c r="M558" i="2"/>
  <c r="M382" i="2"/>
  <c r="M631" i="2"/>
  <c r="M539" i="2"/>
  <c r="M614" i="2"/>
  <c r="M50" i="2"/>
  <c r="M149" i="2"/>
  <c r="M122" i="2"/>
  <c r="M45" i="2"/>
  <c r="M36" i="2"/>
  <c r="M411" i="2"/>
  <c r="M92" i="2"/>
  <c r="M606" i="2"/>
  <c r="M610" i="2"/>
  <c r="M340" i="2"/>
  <c r="M238" i="2"/>
  <c r="M366" i="2"/>
  <c r="M665" i="2"/>
  <c r="M200" i="2"/>
  <c r="M61" i="2"/>
  <c r="M249" i="2"/>
  <c r="M525" i="2"/>
  <c r="M59" i="2"/>
  <c r="M455" i="2"/>
  <c r="M195" i="2"/>
  <c r="M698" i="2"/>
  <c r="M511" i="2"/>
  <c r="M681" i="2"/>
  <c r="M296" i="2"/>
  <c r="M250" i="2"/>
  <c r="M168" i="2"/>
  <c r="M624" i="2"/>
  <c r="M576" i="2"/>
  <c r="M2" i="2"/>
  <c r="M605" i="2"/>
  <c r="M184" i="2"/>
  <c r="M156" i="2"/>
  <c r="M219" i="2"/>
  <c r="M19" i="2"/>
  <c r="M335" i="2"/>
  <c r="M515" i="2"/>
  <c r="M361" i="2"/>
  <c r="M80" i="2"/>
  <c r="M70" i="2"/>
  <c r="M501" i="2"/>
  <c r="M175" i="2"/>
  <c r="M538" i="2"/>
  <c r="M420" i="2"/>
  <c r="M586" i="2"/>
  <c r="M86" i="2"/>
  <c r="M185" i="2"/>
  <c r="M268" i="2"/>
  <c r="M498" i="2"/>
  <c r="M673" i="2"/>
  <c r="M555" i="2"/>
  <c r="M512" i="2"/>
  <c r="M357" i="2"/>
  <c r="M536" i="2"/>
  <c r="M422" i="2"/>
  <c r="M381" i="2"/>
  <c r="M507" i="2"/>
  <c r="M568" i="2"/>
  <c r="M495" i="2"/>
  <c r="M602" i="2"/>
  <c r="M214" i="2"/>
  <c r="M5" i="2"/>
  <c r="M415" i="2"/>
  <c r="M83" i="2"/>
  <c r="M332" i="2"/>
  <c r="M117" i="2"/>
  <c r="M297" i="2"/>
  <c r="M580" i="2"/>
  <c r="M329" i="2"/>
  <c r="M282" i="2"/>
  <c r="M611" i="2"/>
  <c r="M157" i="2"/>
  <c r="M293" i="2"/>
  <c r="M456" i="2"/>
  <c r="M449" i="2"/>
  <c r="M471" i="2"/>
  <c r="M40" i="2"/>
  <c r="M621" i="2"/>
  <c r="M215" i="2"/>
  <c r="M473" i="2"/>
  <c r="M321" i="2"/>
  <c r="M405" i="2"/>
  <c r="M517" i="2"/>
  <c r="M494" i="2"/>
  <c r="M618" i="2"/>
  <c r="M617" i="2"/>
  <c r="M451" i="2"/>
  <c r="M254" i="2"/>
  <c r="M480" i="2"/>
  <c r="M401" i="2"/>
  <c r="M686" i="2"/>
  <c r="M284" i="2"/>
  <c r="M188" i="2"/>
  <c r="M248" i="2"/>
  <c r="M62" i="2"/>
  <c r="M144" i="2"/>
  <c r="M318" i="2"/>
  <c r="M668" i="2"/>
  <c r="M431" i="2"/>
  <c r="M578" i="2"/>
  <c r="M625" i="2"/>
  <c r="M204" i="2"/>
  <c r="M560" i="2"/>
  <c r="M71" i="2"/>
  <c r="M502" i="2"/>
  <c r="M172" i="2"/>
  <c r="M556" i="2"/>
  <c r="M267" i="2"/>
  <c r="M380" i="2"/>
  <c r="M437" i="2"/>
  <c r="M292" i="2"/>
  <c r="M338" i="2"/>
  <c r="M129" i="2"/>
  <c r="M642" i="2"/>
  <c r="M38" i="2"/>
  <c r="M79" i="2"/>
  <c r="M320" i="2"/>
  <c r="M243" i="2"/>
  <c r="M57" i="2"/>
  <c r="M111" i="2"/>
  <c r="M287" i="2"/>
  <c r="M413" i="2"/>
  <c r="M46" i="2"/>
  <c r="M334" i="2"/>
  <c r="M430" i="2"/>
  <c r="M547" i="2"/>
  <c r="M27" i="2"/>
  <c r="M239" i="2"/>
  <c r="M294" i="2"/>
  <c r="M352" i="2"/>
  <c r="M235" i="2"/>
  <c r="M158" i="2"/>
  <c r="M110" i="2"/>
  <c r="M76" i="2"/>
  <c r="M210" i="2"/>
  <c r="M328" i="2"/>
  <c r="M78" i="2"/>
  <c r="M440" i="2"/>
  <c r="M689" i="2"/>
  <c r="M444" i="2"/>
  <c r="M701" i="2"/>
  <c r="M526" i="2"/>
  <c r="M601" i="2"/>
  <c r="M142" i="2"/>
  <c r="M474" i="2"/>
  <c r="M300" i="2"/>
  <c r="M198" i="2"/>
  <c r="M491" i="2"/>
  <c r="M245" i="2"/>
  <c r="M562" i="2"/>
  <c r="M392" i="2"/>
  <c r="M569" i="2"/>
  <c r="M270" i="2"/>
  <c r="M587" i="2"/>
  <c r="M126" i="2"/>
  <c r="M51" i="2"/>
  <c r="M141" i="2"/>
  <c r="M178" i="2"/>
  <c r="M549" i="2"/>
  <c r="M277" i="2"/>
  <c r="M589" i="2"/>
  <c r="M443" i="2"/>
  <c r="M189" i="2"/>
  <c r="M280" i="2"/>
  <c r="M35" i="2"/>
  <c r="M506" i="2"/>
  <c r="M39" i="2"/>
  <c r="M439" i="2"/>
  <c r="M645" i="2"/>
  <c r="M302" i="2"/>
  <c r="M314" i="2"/>
  <c r="M633" i="2"/>
  <c r="M554" i="2"/>
  <c r="M263" i="2"/>
  <c r="M196" i="2"/>
  <c r="M330" i="2"/>
  <c r="M360" i="2"/>
  <c r="M225" i="2"/>
  <c r="M105" i="2"/>
  <c r="M608" i="2"/>
  <c r="M389" i="2"/>
  <c r="M139" i="2"/>
  <c r="M6" i="2"/>
  <c r="M23" i="2"/>
  <c r="M285" i="2"/>
  <c r="M683" i="2"/>
  <c r="M167" i="2"/>
  <c r="M44" i="2"/>
  <c r="M372" i="2"/>
  <c r="M433" i="2"/>
  <c r="M64" i="2"/>
  <c r="M504" i="2"/>
  <c r="M237" i="2"/>
  <c r="M577" i="2"/>
  <c r="M661" i="2"/>
  <c r="M306" i="2"/>
  <c r="M408" i="2"/>
  <c r="M513" i="2"/>
  <c r="M118" i="2"/>
  <c r="M25" i="2"/>
  <c r="M260" i="2"/>
  <c r="M426" i="2"/>
  <c r="M364" i="2"/>
  <c r="M96" i="2"/>
  <c r="M179" i="2"/>
  <c r="M325" i="2"/>
  <c r="M692" i="2"/>
  <c r="M232" i="2"/>
  <c r="M564" i="2"/>
  <c r="M295" i="2"/>
  <c r="M435" i="2"/>
  <c r="M368" i="2"/>
  <c r="M490" i="2"/>
  <c r="M376" i="2"/>
  <c r="M529" i="2"/>
  <c r="M452" i="2"/>
  <c r="M272" i="2"/>
  <c r="M516" i="2"/>
  <c r="M442" i="2"/>
  <c r="M563" i="2"/>
  <c r="M174" i="2"/>
  <c r="M519" i="2"/>
  <c r="M575" i="2"/>
  <c r="M590" i="2"/>
  <c r="M638" i="2"/>
  <c r="M152" i="2"/>
  <c r="M648" i="2"/>
  <c r="M132" i="2"/>
  <c r="M355" i="2"/>
  <c r="M478" i="2"/>
  <c r="M269" i="2"/>
  <c r="M672" i="2"/>
  <c r="M301" i="2"/>
  <c r="M664" i="2"/>
  <c r="M377" i="2"/>
  <c r="M696" i="2"/>
  <c r="M394" i="2"/>
  <c r="M261" i="2"/>
  <c r="M207" i="2"/>
  <c r="M695" i="2"/>
  <c r="M693" i="2"/>
  <c r="M472" i="2"/>
  <c r="M327" i="2"/>
  <c r="M432" i="2"/>
  <c r="M561" i="2"/>
  <c r="M636" i="2"/>
  <c r="M652" i="2"/>
  <c r="M203" i="2"/>
  <c r="M164" i="2"/>
  <c r="M523" i="2"/>
  <c r="M468" i="2"/>
  <c r="M428" i="2"/>
  <c r="M465" i="2"/>
  <c r="M597" i="2"/>
  <c r="M416" i="2"/>
  <c r="M436" i="2"/>
  <c r="M466" i="2"/>
  <c r="M227" i="2"/>
  <c r="M256" i="2"/>
  <c r="M453" i="2"/>
  <c r="M253" i="2"/>
  <c r="M192" i="2"/>
  <c r="M469" i="2"/>
  <c r="M398" i="2"/>
  <c r="M206" i="2"/>
  <c r="M346" i="2"/>
  <c r="M370" i="2"/>
  <c r="M530" i="2"/>
  <c r="M72" i="2"/>
  <c r="M229" i="2"/>
  <c r="M52" i="2"/>
  <c r="M510" i="2"/>
  <c r="M423" i="2"/>
  <c r="M73" i="2"/>
  <c r="M155" i="2"/>
  <c r="M419" i="2"/>
  <c r="M603" i="2"/>
  <c r="M127" i="2"/>
  <c r="M13" i="2"/>
  <c r="M584" i="2"/>
  <c r="M322" i="2"/>
  <c r="M316" i="2"/>
  <c r="M385" i="2"/>
  <c r="M20" i="2"/>
  <c r="M10" i="2"/>
  <c r="M595" i="2"/>
  <c r="M93" i="2"/>
  <c r="M640" i="2"/>
  <c r="M460" i="2"/>
  <c r="M566" i="2"/>
  <c r="M384" i="2"/>
  <c r="M409" i="2"/>
  <c r="I391" i="2"/>
  <c r="I252" i="2"/>
  <c r="I289" i="2"/>
  <c r="I339" i="2"/>
  <c r="I600" i="2"/>
  <c r="I218" i="2"/>
  <c r="I66" i="2"/>
  <c r="I438" i="2"/>
  <c r="I112" i="2"/>
  <c r="I266" i="2"/>
  <c r="I622" i="2"/>
  <c r="I630" i="2"/>
  <c r="I481" i="2"/>
  <c r="I348" i="2"/>
  <c r="I85" i="2"/>
  <c r="I356" i="2"/>
  <c r="I153" i="2"/>
  <c r="I212" i="2"/>
  <c r="I186" i="2"/>
  <c r="I244" i="2"/>
  <c r="I651" i="2"/>
  <c r="I699" i="2"/>
  <c r="I479" i="2"/>
  <c r="I653" i="2"/>
  <c r="I427" i="2"/>
  <c r="I11" i="2"/>
  <c r="I311" i="2"/>
  <c r="I674" i="2"/>
  <c r="I109" i="2"/>
  <c r="I324" i="2"/>
  <c r="I208" i="2"/>
  <c r="I647" i="2"/>
  <c r="I343" i="2"/>
  <c r="I16" i="2"/>
  <c r="I461" i="2"/>
  <c r="I344" i="2"/>
  <c r="I133" i="2"/>
  <c r="I454" i="2"/>
  <c r="I303" i="2"/>
  <c r="I418" i="2"/>
  <c r="I477" i="2"/>
  <c r="I107" i="2"/>
  <c r="I108" i="2"/>
  <c r="I103" i="2"/>
  <c r="I691" i="2"/>
  <c r="I226" i="2"/>
  <c r="I646" i="2"/>
  <c r="I265" i="2"/>
  <c r="I410" i="2"/>
  <c r="I541" i="2"/>
  <c r="I553" i="2"/>
  <c r="I102" i="2"/>
  <c r="I323" i="2"/>
  <c r="I369" i="2"/>
  <c r="I644" i="2"/>
  <c r="I579" i="2"/>
  <c r="I331" i="2"/>
  <c r="I82" i="2"/>
  <c r="I251" i="2"/>
  <c r="I544" i="2"/>
  <c r="I626" i="2"/>
  <c r="I87" i="2"/>
  <c r="I134" i="2"/>
  <c r="I493" i="2"/>
  <c r="I496" i="2"/>
  <c r="I258" i="2"/>
  <c r="I166" i="2"/>
  <c r="I345" i="2"/>
  <c r="I8" i="2"/>
  <c r="I233" i="2"/>
  <c r="I540" i="2"/>
  <c r="I106" i="2"/>
  <c r="I319" i="2"/>
  <c r="I598" i="2"/>
  <c r="I140" i="2"/>
  <c r="I475" i="2"/>
  <c r="I67" i="2"/>
  <c r="I54" i="2"/>
  <c r="I613" i="2"/>
  <c r="I404" i="2"/>
  <c r="I505" i="2"/>
  <c r="I279" i="2"/>
  <c r="I467" i="2"/>
  <c r="I374" i="2"/>
  <c r="I170" i="2"/>
  <c r="I396" i="2"/>
  <c r="I65" i="2"/>
  <c r="I197" i="2"/>
  <c r="I514" i="2"/>
  <c r="I150" i="2"/>
  <c r="I194" i="2"/>
  <c r="I159" i="2"/>
  <c r="I685" i="2"/>
  <c r="I558" i="2"/>
  <c r="I217" i="2"/>
  <c r="I382" i="2"/>
  <c r="I138" i="2"/>
  <c r="I631" i="2"/>
  <c r="I539" i="2"/>
  <c r="I614" i="2"/>
  <c r="I50" i="2"/>
  <c r="I659" i="2"/>
  <c r="I149" i="2"/>
  <c r="I68" i="2"/>
  <c r="I177" i="2"/>
  <c r="I187" i="2"/>
  <c r="I628" i="2"/>
  <c r="I122" i="2"/>
  <c r="I45" i="2"/>
  <c r="I36" i="2"/>
  <c r="I411" i="2"/>
  <c r="I694" i="2"/>
  <c r="I92" i="2"/>
  <c r="I606" i="2"/>
  <c r="I351" i="2"/>
  <c r="I670" i="2"/>
  <c r="I610" i="2"/>
  <c r="I340" i="2"/>
  <c r="I240" i="2"/>
  <c r="I623" i="2"/>
  <c r="I238" i="2"/>
  <c r="I136" i="2"/>
  <c r="I366" i="2"/>
  <c r="I37" i="2"/>
  <c r="I665" i="2"/>
  <c r="I200" i="2"/>
  <c r="I61" i="2"/>
  <c r="I249" i="2"/>
  <c r="I607" i="2"/>
  <c r="I482" i="2"/>
  <c r="I220" i="2"/>
  <c r="I525" i="2"/>
  <c r="I612" i="2"/>
  <c r="I349" i="2"/>
  <c r="I59" i="2"/>
  <c r="I455" i="2"/>
  <c r="I462" i="2"/>
  <c r="I195" i="2"/>
  <c r="I698" i="2"/>
  <c r="I511" i="2"/>
  <c r="I483" i="2"/>
  <c r="I681" i="2"/>
  <c r="I296" i="2"/>
  <c r="I250" i="2"/>
  <c r="I397" i="2"/>
  <c r="I168" i="2"/>
  <c r="I315" i="2"/>
  <c r="I286" i="2"/>
  <c r="I81" i="2"/>
  <c r="I624" i="2"/>
  <c r="I576" i="2"/>
  <c r="I113" i="2"/>
  <c r="I264" i="2"/>
  <c r="I619" i="2"/>
  <c r="I2" i="2"/>
  <c r="I605" i="2"/>
  <c r="I236" i="2"/>
  <c r="I313" i="2"/>
  <c r="I521" i="2"/>
  <c r="I184" i="2"/>
  <c r="I63" i="2"/>
  <c r="I156" i="2"/>
  <c r="I219" i="2"/>
  <c r="I34" i="2"/>
  <c r="I371" i="2"/>
  <c r="I680" i="2"/>
  <c r="I199" i="2"/>
  <c r="I682" i="2"/>
  <c r="I19" i="2"/>
  <c r="I335" i="2"/>
  <c r="I24" i="2"/>
  <c r="I515" i="2"/>
  <c r="I671" i="2"/>
  <c r="I361" i="2"/>
  <c r="I80" i="2"/>
  <c r="I70" i="2"/>
  <c r="I501" i="2"/>
  <c r="I175" i="2"/>
  <c r="I538" i="2"/>
  <c r="I420" i="2"/>
  <c r="I586" i="2"/>
  <c r="I548" i="2"/>
  <c r="I86" i="2"/>
  <c r="I429" i="2"/>
  <c r="I403" i="2"/>
  <c r="I288" i="2"/>
  <c r="I185" i="2"/>
  <c r="I268" i="2"/>
  <c r="I498" i="2"/>
  <c r="I673" i="2"/>
  <c r="I281" i="2"/>
  <c r="I342" i="2"/>
  <c r="I599" i="2"/>
  <c r="I609" i="2"/>
  <c r="I275" i="2"/>
  <c r="I555" i="2"/>
  <c r="I182" i="2"/>
  <c r="I667" i="2"/>
  <c r="I512" i="2"/>
  <c r="I357" i="2"/>
  <c r="I425" i="2"/>
  <c r="I546" i="2"/>
  <c r="I205" i="2"/>
  <c r="I536" i="2"/>
  <c r="I350" i="2"/>
  <c r="I15" i="2"/>
  <c r="I422" i="2"/>
  <c r="I173" i="2"/>
  <c r="I341" i="2"/>
  <c r="I98" i="2"/>
  <c r="I545" i="2"/>
  <c r="I381" i="2"/>
  <c r="I507" i="2"/>
  <c r="I77" i="2"/>
  <c r="I524" i="2"/>
  <c r="I230" i="2"/>
  <c r="I151" i="2"/>
  <c r="I568" i="2"/>
  <c r="I495" i="2"/>
  <c r="I375" i="2"/>
  <c r="I298" i="2"/>
  <c r="I602" i="2"/>
  <c r="I214" i="2"/>
  <c r="I307" i="2"/>
  <c r="I421" i="2"/>
  <c r="I5" i="2"/>
  <c r="I415" i="2"/>
  <c r="I503" i="2"/>
  <c r="I336" i="2"/>
  <c r="I83" i="2"/>
  <c r="I332" i="2"/>
  <c r="I690" i="2"/>
  <c r="I117" i="2"/>
  <c r="I297" i="2"/>
  <c r="I580" i="2"/>
  <c r="I3" i="2"/>
  <c r="I21" i="2"/>
  <c r="I329" i="2"/>
  <c r="I282" i="2"/>
  <c r="I611" i="2"/>
  <c r="I157" i="2"/>
  <c r="I247" i="2"/>
  <c r="I293" i="2"/>
  <c r="I456" i="2"/>
  <c r="I449" i="2"/>
  <c r="I41" i="2"/>
  <c r="I637" i="2"/>
  <c r="I471" i="2"/>
  <c r="I40" i="2"/>
  <c r="I621" i="2"/>
  <c r="I22" i="2"/>
  <c r="I215" i="2"/>
  <c r="I473" i="2"/>
  <c r="I687" i="2"/>
  <c r="I321" i="2"/>
  <c r="I405" i="2"/>
  <c r="I517" i="2"/>
  <c r="I494" i="2"/>
  <c r="I618" i="2"/>
  <c r="I14" i="2"/>
  <c r="I278" i="2"/>
  <c r="I617" i="2"/>
  <c r="I119" i="2"/>
  <c r="I451" i="2"/>
  <c r="I254" i="2"/>
  <c r="I354" i="2"/>
  <c r="I679" i="2"/>
  <c r="I213" i="2"/>
  <c r="I480" i="2"/>
  <c r="I660" i="2"/>
  <c r="I388" i="2"/>
  <c r="I635" i="2"/>
  <c r="I574" i="2"/>
  <c r="I401" i="2"/>
  <c r="I634" i="2"/>
  <c r="I686" i="2"/>
  <c r="I284" i="2"/>
  <c r="I188" i="2"/>
  <c r="I248" i="2"/>
  <c r="I62" i="2"/>
  <c r="I353" i="2"/>
  <c r="I144" i="2"/>
  <c r="I28" i="2"/>
  <c r="I318" i="2"/>
  <c r="I668" i="2"/>
  <c r="I271" i="2"/>
  <c r="I535" i="2"/>
  <c r="I431" i="2"/>
  <c r="I135" i="2"/>
  <c r="I578" i="2"/>
  <c r="I625" i="2"/>
  <c r="I531" i="2"/>
  <c r="I204" i="2"/>
  <c r="I101" i="2"/>
  <c r="I560" i="2"/>
  <c r="I290" i="2"/>
  <c r="I71" i="2"/>
  <c r="I532" i="2"/>
  <c r="I543" i="2"/>
  <c r="I489" i="2"/>
  <c r="I299" i="2"/>
  <c r="I402" i="2"/>
  <c r="I502" i="2"/>
  <c r="I463" i="2"/>
  <c r="I172" i="2"/>
  <c r="I556" i="2"/>
  <c r="I267" i="2"/>
  <c r="I434" i="2"/>
  <c r="I380" i="2"/>
  <c r="I48" i="2"/>
  <c r="I437" i="2"/>
  <c r="I585" i="2"/>
  <c r="I292" i="2"/>
  <c r="I338" i="2"/>
  <c r="I191" i="2"/>
  <c r="I129" i="2"/>
  <c r="I642" i="2"/>
  <c r="I445" i="2"/>
  <c r="I201" i="2"/>
  <c r="I31" i="2"/>
  <c r="I223" i="2"/>
  <c r="I291" i="2"/>
  <c r="I38" i="2"/>
  <c r="I594" i="2"/>
  <c r="I79" i="2"/>
  <c r="I145" i="2"/>
  <c r="I320" i="2"/>
  <c r="I243" i="2"/>
  <c r="I57" i="2"/>
  <c r="I53" i="2"/>
  <c r="I111" i="2"/>
  <c r="I287" i="2"/>
  <c r="I114" i="2"/>
  <c r="I413" i="2"/>
  <c r="I46" i="2"/>
  <c r="I97" i="2"/>
  <c r="I450" i="2"/>
  <c r="I571" i="2"/>
  <c r="I334" i="2"/>
  <c r="I430" i="2"/>
  <c r="I547" i="2"/>
  <c r="I573" i="2"/>
  <c r="I131" i="2"/>
  <c r="I390" i="2"/>
  <c r="I27" i="2"/>
  <c r="I239" i="2"/>
  <c r="I294" i="2"/>
  <c r="I616" i="2"/>
  <c r="I352" i="2"/>
  <c r="I235" i="2"/>
  <c r="I158" i="2"/>
  <c r="I567" i="2"/>
  <c r="I407" i="2"/>
  <c r="I657" i="2"/>
  <c r="I484" i="2"/>
  <c r="I30" i="2"/>
  <c r="I447" i="2"/>
  <c r="I650" i="2"/>
  <c r="I110" i="2"/>
  <c r="I656" i="2"/>
  <c r="I76" i="2"/>
  <c r="I210" i="2"/>
  <c r="I94" i="2"/>
  <c r="I328" i="2"/>
  <c r="I688" i="2"/>
  <c r="I78" i="2"/>
  <c r="I440" i="2"/>
  <c r="I689" i="2"/>
  <c r="I444" i="2"/>
  <c r="I69" i="2"/>
  <c r="I228" i="2"/>
  <c r="I701" i="2"/>
  <c r="I412" i="2"/>
  <c r="I487" i="2"/>
  <c r="I526" i="2"/>
  <c r="I56" i="2"/>
  <c r="I551" i="2"/>
  <c r="I570" i="2"/>
  <c r="I601" i="2"/>
  <c r="I557" i="2"/>
  <c r="I142" i="2"/>
  <c r="I474" i="2"/>
  <c r="I333" i="2"/>
  <c r="I300" i="2"/>
  <c r="I198" i="2"/>
  <c r="I257" i="2"/>
  <c r="I491" i="2"/>
  <c r="I509" i="2"/>
  <c r="I146" i="2"/>
  <c r="I326" i="2"/>
  <c r="I245" i="2"/>
  <c r="I592" i="2"/>
  <c r="I202" i="2"/>
  <c r="I582" i="2"/>
  <c r="I562" i="2"/>
  <c r="I470" i="2"/>
  <c r="I392" i="2"/>
  <c r="I569" i="2"/>
  <c r="I270" i="2"/>
  <c r="I587" i="2"/>
  <c r="I126" i="2"/>
  <c r="I51" i="2"/>
  <c r="I55" i="2"/>
  <c r="I141" i="2"/>
  <c r="I178" i="2"/>
  <c r="I549" i="2"/>
  <c r="I277" i="2"/>
  <c r="I589" i="2"/>
  <c r="I443" i="2"/>
  <c r="I189" i="2"/>
  <c r="I104" i="2"/>
  <c r="I280" i="2"/>
  <c r="I35" i="2"/>
  <c r="I406" i="2"/>
  <c r="I506" i="2"/>
  <c r="I488" i="2"/>
  <c r="I39" i="2"/>
  <c r="I17" i="2"/>
  <c r="I700" i="2"/>
  <c r="I537" i="2"/>
  <c r="I439" i="2"/>
  <c r="I645" i="2"/>
  <c r="I246" i="2"/>
  <c r="I302" i="2"/>
  <c r="I314" i="2"/>
  <c r="I457" i="2"/>
  <c r="I121" i="2"/>
  <c r="I242" i="2"/>
  <c r="I224" i="2"/>
  <c r="I49" i="2"/>
  <c r="I633" i="2"/>
  <c r="I641" i="2"/>
  <c r="I649" i="2"/>
  <c r="I554" i="2"/>
  <c r="I591" i="2"/>
  <c r="I263" i="2"/>
  <c r="I196" i="2"/>
  <c r="I330" i="2"/>
  <c r="I120" i="2"/>
  <c r="I399" i="2"/>
  <c r="I317" i="2"/>
  <c r="I669" i="2"/>
  <c r="I360" i="2"/>
  <c r="I176" i="2"/>
  <c r="I234" i="2"/>
  <c r="I363" i="2"/>
  <c r="I225" i="2"/>
  <c r="I116" i="2"/>
  <c r="I383" i="2"/>
  <c r="I161" i="2"/>
  <c r="I105" i="2"/>
  <c r="I259" i="2"/>
  <c r="I608" i="2"/>
  <c r="I389" i="2"/>
  <c r="I139" i="2"/>
  <c r="I393" i="2"/>
  <c r="I654" i="2"/>
  <c r="I6" i="2"/>
  <c r="I365" i="2"/>
  <c r="I23" i="2"/>
  <c r="I285" i="2"/>
  <c r="I683" i="2"/>
  <c r="I180" i="2"/>
  <c r="I655" i="2"/>
  <c r="I167" i="2"/>
  <c r="I74" i="2"/>
  <c r="I44" i="2"/>
  <c r="I458" i="2"/>
  <c r="I372" i="2"/>
  <c r="I125" i="2"/>
  <c r="I433" i="2"/>
  <c r="I508" i="2"/>
  <c r="I64" i="2"/>
  <c r="I504" i="2"/>
  <c r="I559" i="2"/>
  <c r="I662" i="2"/>
  <c r="I42" i="2"/>
  <c r="I237" i="2"/>
  <c r="I577" i="2"/>
  <c r="I661" i="2"/>
  <c r="I476" i="2"/>
  <c r="I414" i="2"/>
  <c r="I29" i="2"/>
  <c r="I306" i="2"/>
  <c r="I408" i="2"/>
  <c r="I513" i="2"/>
  <c r="I118" i="2"/>
  <c r="I91" i="2"/>
  <c r="I124" i="2"/>
  <c r="I130" i="2"/>
  <c r="I9" i="2"/>
  <c r="I25" i="2"/>
  <c r="I260" i="2"/>
  <c r="I639" i="2"/>
  <c r="I95" i="2"/>
  <c r="I221" i="2"/>
  <c r="I426" i="2"/>
  <c r="I364" i="2"/>
  <c r="I4" i="2"/>
  <c r="I96" i="2"/>
  <c r="I84" i="2"/>
  <c r="I565" i="2"/>
  <c r="I12" i="2"/>
  <c r="I33" i="2"/>
  <c r="I528" i="2"/>
  <c r="I169" i="2"/>
  <c r="I255" i="2"/>
  <c r="I378" i="2"/>
  <c r="I179" i="2"/>
  <c r="I325" i="2"/>
  <c r="I241" i="2"/>
  <c r="I386" i="2"/>
  <c r="I593" i="2"/>
  <c r="I684" i="2"/>
  <c r="I58" i="2"/>
  <c r="I379" i="2"/>
  <c r="I692" i="2"/>
  <c r="I520" i="2"/>
  <c r="I304" i="2"/>
  <c r="I232" i="2"/>
  <c r="I564" i="2"/>
  <c r="I550" i="2"/>
  <c r="I588" i="2"/>
  <c r="I295" i="2"/>
  <c r="I596" i="2"/>
  <c r="I435" i="2"/>
  <c r="I90" i="2"/>
  <c r="I368" i="2"/>
  <c r="I464" i="2"/>
  <c r="I490" i="2"/>
  <c r="I100" i="2"/>
  <c r="I395" i="2"/>
  <c r="I376" i="2"/>
  <c r="I529" i="2"/>
  <c r="I452" i="2"/>
  <c r="I272" i="2"/>
  <c r="I516" i="2"/>
  <c r="I442" i="2"/>
  <c r="I563" i="2"/>
  <c r="I174" i="2"/>
  <c r="I7" i="2"/>
  <c r="I163" i="2"/>
  <c r="I312" i="2"/>
  <c r="I519" i="2"/>
  <c r="I448" i="2"/>
  <c r="I575" i="2"/>
  <c r="I99" i="2"/>
  <c r="I590" i="2"/>
  <c r="I638" i="2"/>
  <c r="I152" i="2"/>
  <c r="I663" i="2"/>
  <c r="I648" i="2"/>
  <c r="I274" i="2"/>
  <c r="I132" i="2"/>
  <c r="I355" i="2"/>
  <c r="I143" i="2"/>
  <c r="I478" i="2"/>
  <c r="I209" i="2"/>
  <c r="I269" i="2"/>
  <c r="I533" i="2"/>
  <c r="I459" i="2"/>
  <c r="I60" i="2"/>
  <c r="I672" i="2"/>
  <c r="I675" i="2"/>
  <c r="I301" i="2"/>
  <c r="I527" i="2"/>
  <c r="I154" i="2"/>
  <c r="I664" i="2"/>
  <c r="I615" i="2"/>
  <c r="I400" i="2"/>
  <c r="I308" i="2"/>
  <c r="I377" i="2"/>
  <c r="I696" i="2"/>
  <c r="I394" i="2"/>
  <c r="I261" i="2"/>
  <c r="I359" i="2"/>
  <c r="I207" i="2"/>
  <c r="I424" i="2"/>
  <c r="I695" i="2"/>
  <c r="I276" i="2"/>
  <c r="I211" i="2"/>
  <c r="I499" i="2"/>
  <c r="I693" i="2"/>
  <c r="I190" i="2"/>
  <c r="I88" i="2"/>
  <c r="I362" i="2"/>
  <c r="I472" i="2"/>
  <c r="I327" i="2"/>
  <c r="I181" i="2"/>
  <c r="I583" i="2"/>
  <c r="I432" i="2"/>
  <c r="I446" i="2"/>
  <c r="I367" i="2"/>
  <c r="I658" i="2"/>
  <c r="I666" i="2"/>
  <c r="I162" i="2"/>
  <c r="I561" i="2"/>
  <c r="I358" i="2"/>
  <c r="I283" i="2"/>
  <c r="I171" i="2"/>
  <c r="I216" i="2"/>
  <c r="I636" i="2"/>
  <c r="I652" i="2"/>
  <c r="I305" i="2"/>
  <c r="I347" i="2"/>
  <c r="I203" i="2"/>
  <c r="I164" i="2"/>
  <c r="I523" i="2"/>
  <c r="I643" i="2"/>
  <c r="I552" i="2"/>
  <c r="I468" i="2"/>
  <c r="I428" i="2"/>
  <c r="I183" i="2"/>
  <c r="I115" i="2"/>
  <c r="I465" i="2"/>
  <c r="I620" i="2"/>
  <c r="I597" i="2"/>
  <c r="I416" i="2"/>
  <c r="I89" i="2"/>
  <c r="I436" i="2"/>
  <c r="I466" i="2"/>
  <c r="I441" i="2"/>
  <c r="I227" i="2"/>
  <c r="I256" i="2"/>
  <c r="I417" i="2"/>
  <c r="I453" i="2"/>
  <c r="I253" i="2"/>
  <c r="I192" i="2"/>
  <c r="I469" i="2"/>
  <c r="I678" i="2"/>
  <c r="I398" i="2"/>
  <c r="I206" i="2"/>
  <c r="I193" i="2"/>
  <c r="I677" i="2"/>
  <c r="I346" i="2"/>
  <c r="I370" i="2"/>
  <c r="I530" i="2"/>
  <c r="I72" i="2"/>
  <c r="I43" i="2"/>
  <c r="I165" i="2"/>
  <c r="I273" i="2"/>
  <c r="I26" i="2"/>
  <c r="I627" i="2"/>
  <c r="I32" i="2"/>
  <c r="I229" i="2"/>
  <c r="I581" i="2"/>
  <c r="I148" i="2"/>
  <c r="I52" i="2"/>
  <c r="I510" i="2"/>
  <c r="I485" i="2"/>
  <c r="I423" i="2"/>
  <c r="I337" i="2"/>
  <c r="I147" i="2"/>
  <c r="I629" i="2"/>
  <c r="I73" i="2"/>
  <c r="I500" i="2"/>
  <c r="I632" i="2"/>
  <c r="I47" i="2"/>
  <c r="I155" i="2"/>
  <c r="I419" i="2"/>
  <c r="I542" i="2"/>
  <c r="I492" i="2"/>
  <c r="I222" i="2"/>
  <c r="I137" i="2"/>
  <c r="I603" i="2"/>
  <c r="I697" i="2"/>
  <c r="I127" i="2"/>
  <c r="I128" i="2"/>
  <c r="I373" i="2"/>
  <c r="I387" i="2"/>
  <c r="I13" i="2"/>
  <c r="I584" i="2"/>
  <c r="I322" i="2"/>
  <c r="I534" i="2"/>
  <c r="I75" i="2"/>
  <c r="I316" i="2"/>
  <c r="I486" i="2"/>
  <c r="I262" i="2"/>
  <c r="I385" i="2"/>
  <c r="I160" i="2"/>
  <c r="I497" i="2"/>
  <c r="I20" i="2"/>
  <c r="I676" i="2"/>
  <c r="I123" i="2"/>
  <c r="I310" i="2"/>
  <c r="I572" i="2"/>
  <c r="I309" i="2"/>
  <c r="I10" i="2"/>
  <c r="I18" i="2"/>
  <c r="I604" i="2"/>
  <c r="I595" i="2"/>
  <c r="I522" i="2"/>
  <c r="I93" i="2"/>
  <c r="I640" i="2"/>
  <c r="I518" i="2"/>
  <c r="I231" i="2"/>
  <c r="I460" i="2"/>
  <c r="I566" i="2"/>
  <c r="I384" i="2"/>
  <c r="I409" i="2"/>
  <c r="G391" i="2"/>
  <c r="P391" i="2" s="1"/>
  <c r="G252" i="2"/>
  <c r="P252" i="2" s="1"/>
  <c r="G289" i="2"/>
  <c r="G339" i="2"/>
  <c r="G600" i="2"/>
  <c r="P600" i="2" s="1"/>
  <c r="G218" i="2"/>
  <c r="P218" i="2" s="1"/>
  <c r="G66" i="2"/>
  <c r="G438" i="2"/>
  <c r="P438" i="2" s="1"/>
  <c r="G112" i="2"/>
  <c r="P112" i="2" s="1"/>
  <c r="G266" i="2"/>
  <c r="G622" i="2"/>
  <c r="G630" i="2"/>
  <c r="P630" i="2" s="1"/>
  <c r="G481" i="2"/>
  <c r="P481" i="2" s="1"/>
  <c r="G348" i="2"/>
  <c r="P348" i="2" s="1"/>
  <c r="G85" i="2"/>
  <c r="P85" i="2" s="1"/>
  <c r="G356" i="2"/>
  <c r="P356" i="2" s="1"/>
  <c r="G153" i="2"/>
  <c r="G212" i="2"/>
  <c r="G186" i="2"/>
  <c r="P186" i="2" s="1"/>
  <c r="G244" i="2"/>
  <c r="G651" i="2"/>
  <c r="G699" i="2"/>
  <c r="P699" i="2" s="1"/>
  <c r="G479" i="2"/>
  <c r="P479" i="2" s="1"/>
  <c r="G653" i="2"/>
  <c r="G427" i="2"/>
  <c r="P427" i="2" s="1"/>
  <c r="G11" i="2"/>
  <c r="P11" i="2" s="1"/>
  <c r="G311" i="2"/>
  <c r="P311" i="2" s="1"/>
  <c r="G674" i="2"/>
  <c r="P674" i="2" s="1"/>
  <c r="G109" i="2"/>
  <c r="G324" i="2"/>
  <c r="G208" i="2"/>
  <c r="P208" i="2" s="1"/>
  <c r="G647" i="2"/>
  <c r="G343" i="2"/>
  <c r="G16" i="2"/>
  <c r="G461" i="2"/>
  <c r="G344" i="2"/>
  <c r="P344" i="2" s="1"/>
  <c r="G133" i="2"/>
  <c r="G454" i="2"/>
  <c r="G303" i="2"/>
  <c r="G418" i="2"/>
  <c r="G477" i="2"/>
  <c r="P477" i="2" s="1"/>
  <c r="G107" i="2"/>
  <c r="P107" i="2" s="1"/>
  <c r="G108" i="2"/>
  <c r="P108" i="2" s="1"/>
  <c r="G103" i="2"/>
  <c r="G691" i="2"/>
  <c r="P691" i="2" s="1"/>
  <c r="G226" i="2"/>
  <c r="G646" i="2"/>
  <c r="P646" i="2" s="1"/>
  <c r="G265" i="2"/>
  <c r="P265" i="2" s="1"/>
  <c r="G410" i="2"/>
  <c r="G541" i="2"/>
  <c r="P541" i="2" s="1"/>
  <c r="G553" i="2"/>
  <c r="P553" i="2" s="1"/>
  <c r="G102" i="2"/>
  <c r="P102" i="2" s="1"/>
  <c r="G323" i="2"/>
  <c r="P323" i="2" s="1"/>
  <c r="G369" i="2"/>
  <c r="P369" i="2" s="1"/>
  <c r="G644" i="2"/>
  <c r="P644" i="2" s="1"/>
  <c r="G579" i="2"/>
  <c r="G331" i="2"/>
  <c r="G82" i="2"/>
  <c r="P82" i="2" s="1"/>
  <c r="G251" i="2"/>
  <c r="P251" i="2" s="1"/>
  <c r="G544" i="2"/>
  <c r="G626" i="2"/>
  <c r="P626" i="2" s="1"/>
  <c r="G87" i="2"/>
  <c r="P87" i="2" s="1"/>
  <c r="G134" i="2"/>
  <c r="G493" i="2"/>
  <c r="P493" i="2" s="1"/>
  <c r="G496" i="2"/>
  <c r="P496" i="2" s="1"/>
  <c r="G258" i="2"/>
  <c r="P258" i="2" s="1"/>
  <c r="G166" i="2"/>
  <c r="P166" i="2" s="1"/>
  <c r="G345" i="2"/>
  <c r="G8" i="2"/>
  <c r="P8" i="2" s="1"/>
  <c r="G233" i="2"/>
  <c r="G540" i="2"/>
  <c r="G106" i="2"/>
  <c r="P106" i="2" s="1"/>
  <c r="G319" i="2"/>
  <c r="G598" i="2"/>
  <c r="P598" i="2" s="1"/>
  <c r="G140" i="2"/>
  <c r="G475" i="2"/>
  <c r="P475" i="2" s="1"/>
  <c r="G67" i="2"/>
  <c r="P67" i="2" s="1"/>
  <c r="G54" i="2"/>
  <c r="G613" i="2"/>
  <c r="P613" i="2" s="1"/>
  <c r="G404" i="2"/>
  <c r="P404" i="2" s="1"/>
  <c r="G505" i="2"/>
  <c r="G279" i="2"/>
  <c r="P279" i="2" s="1"/>
  <c r="G467" i="2"/>
  <c r="P467" i="2" s="1"/>
  <c r="G374" i="2"/>
  <c r="P374" i="2" s="1"/>
  <c r="G170" i="2"/>
  <c r="G396" i="2"/>
  <c r="P396" i="2" s="1"/>
  <c r="G65" i="2"/>
  <c r="G197" i="2"/>
  <c r="G514" i="2"/>
  <c r="G150" i="2"/>
  <c r="G194" i="2"/>
  <c r="G159" i="2"/>
  <c r="G685" i="2"/>
  <c r="G558" i="2"/>
  <c r="G217" i="2"/>
  <c r="G382" i="2"/>
  <c r="G138" i="2"/>
  <c r="G631" i="2"/>
  <c r="G539" i="2"/>
  <c r="G614" i="2"/>
  <c r="G50" i="2"/>
  <c r="G659" i="2"/>
  <c r="G149" i="2"/>
  <c r="G68" i="2"/>
  <c r="G177" i="2"/>
  <c r="G187" i="2"/>
  <c r="G628" i="2"/>
  <c r="G122" i="2"/>
  <c r="G45" i="2"/>
  <c r="G36" i="2"/>
  <c r="G411" i="2"/>
  <c r="G694" i="2"/>
  <c r="G92" i="2"/>
  <c r="G606" i="2"/>
  <c r="G351" i="2"/>
  <c r="G670" i="2"/>
  <c r="G610" i="2"/>
  <c r="G340" i="2"/>
  <c r="G240" i="2"/>
  <c r="G623" i="2"/>
  <c r="G238" i="2"/>
  <c r="G136" i="2"/>
  <c r="G366" i="2"/>
  <c r="G37" i="2"/>
  <c r="G665" i="2"/>
  <c r="G200" i="2"/>
  <c r="G61" i="2"/>
  <c r="G249" i="2"/>
  <c r="G607" i="2"/>
  <c r="G482" i="2"/>
  <c r="G220" i="2"/>
  <c r="G525" i="2"/>
  <c r="G612" i="2"/>
  <c r="G349" i="2"/>
  <c r="G59" i="2"/>
  <c r="G455" i="2"/>
  <c r="G462" i="2"/>
  <c r="P462" i="2" s="1"/>
  <c r="G195" i="2"/>
  <c r="G698" i="2"/>
  <c r="G511" i="2"/>
  <c r="G483" i="2"/>
  <c r="P483" i="2" s="1"/>
  <c r="G681" i="2"/>
  <c r="G296" i="2"/>
  <c r="G250" i="2"/>
  <c r="G397" i="2"/>
  <c r="P397" i="2" s="1"/>
  <c r="G168" i="2"/>
  <c r="G315" i="2"/>
  <c r="P315" i="2" s="1"/>
  <c r="G286" i="2"/>
  <c r="P286" i="2" s="1"/>
  <c r="G81" i="2"/>
  <c r="P81" i="2" s="1"/>
  <c r="G624" i="2"/>
  <c r="G576" i="2"/>
  <c r="G113" i="2"/>
  <c r="P113" i="2" s="1"/>
  <c r="G264" i="2"/>
  <c r="P264" i="2" s="1"/>
  <c r="G619" i="2"/>
  <c r="P619" i="2" s="1"/>
  <c r="G2" i="2"/>
  <c r="G605" i="2"/>
  <c r="G236" i="2"/>
  <c r="G313" i="2"/>
  <c r="G521" i="2"/>
  <c r="G184" i="2"/>
  <c r="G63" i="2"/>
  <c r="G156" i="2"/>
  <c r="G219" i="2"/>
  <c r="G34" i="2"/>
  <c r="G371" i="2"/>
  <c r="G680" i="2"/>
  <c r="G199" i="2"/>
  <c r="G682" i="2"/>
  <c r="G19" i="2"/>
  <c r="G335" i="2"/>
  <c r="G24" i="2"/>
  <c r="G515" i="2"/>
  <c r="G671" i="2"/>
  <c r="G361" i="2"/>
  <c r="G80" i="2"/>
  <c r="G70" i="2"/>
  <c r="G501" i="2"/>
  <c r="G175" i="2"/>
  <c r="G538" i="2"/>
  <c r="G420" i="2"/>
  <c r="G586" i="2"/>
  <c r="G548" i="2"/>
  <c r="P548" i="2" s="1"/>
  <c r="G86" i="2"/>
  <c r="G429" i="2"/>
  <c r="P429" i="2" s="1"/>
  <c r="G403" i="2"/>
  <c r="P403" i="2" s="1"/>
  <c r="G288" i="2"/>
  <c r="P288" i="2" s="1"/>
  <c r="G185" i="2"/>
  <c r="G268" i="2"/>
  <c r="G498" i="2"/>
  <c r="G673" i="2"/>
  <c r="G281" i="2"/>
  <c r="P281" i="2" s="1"/>
  <c r="G342" i="2"/>
  <c r="P342" i="2" s="1"/>
  <c r="G599" i="2"/>
  <c r="P599" i="2" s="1"/>
  <c r="G609" i="2"/>
  <c r="P609" i="2" s="1"/>
  <c r="G275" i="2"/>
  <c r="P275" i="2" s="1"/>
  <c r="G555" i="2"/>
  <c r="G182" i="2"/>
  <c r="P182" i="2" s="1"/>
  <c r="G667" i="2"/>
  <c r="P667" i="2" s="1"/>
  <c r="G512" i="2"/>
  <c r="G357" i="2"/>
  <c r="G425" i="2"/>
  <c r="P425" i="2" s="1"/>
  <c r="G546" i="2"/>
  <c r="P546" i="2" s="1"/>
  <c r="G205" i="2"/>
  <c r="P205" i="2" s="1"/>
  <c r="G536" i="2"/>
  <c r="G350" i="2"/>
  <c r="P350" i="2" s="1"/>
  <c r="G15" i="2"/>
  <c r="P15" i="2" s="1"/>
  <c r="G422" i="2"/>
  <c r="G173" i="2"/>
  <c r="P173" i="2" s="1"/>
  <c r="G341" i="2"/>
  <c r="P341" i="2" s="1"/>
  <c r="G98" i="2"/>
  <c r="P98" i="2" s="1"/>
  <c r="G545" i="2"/>
  <c r="P545" i="2" s="1"/>
  <c r="G381" i="2"/>
  <c r="G507" i="2"/>
  <c r="G77" i="2"/>
  <c r="P77" i="2" s="1"/>
  <c r="G524" i="2"/>
  <c r="P524" i="2" s="1"/>
  <c r="G230" i="2"/>
  <c r="P230" i="2" s="1"/>
  <c r="G151" i="2"/>
  <c r="P151" i="2" s="1"/>
  <c r="G568" i="2"/>
  <c r="G495" i="2"/>
  <c r="G375" i="2"/>
  <c r="P375" i="2" s="1"/>
  <c r="G298" i="2"/>
  <c r="P298" i="2" s="1"/>
  <c r="G602" i="2"/>
  <c r="G214" i="2"/>
  <c r="G307" i="2"/>
  <c r="P307" i="2" s="1"/>
  <c r="G421" i="2"/>
  <c r="P421" i="2" s="1"/>
  <c r="G5" i="2"/>
  <c r="G415" i="2"/>
  <c r="G503" i="2"/>
  <c r="P503" i="2" s="1"/>
  <c r="G336" i="2"/>
  <c r="P336" i="2" s="1"/>
  <c r="G83" i="2"/>
  <c r="G332" i="2"/>
  <c r="G690" i="2"/>
  <c r="P690" i="2" s="1"/>
  <c r="G117" i="2"/>
  <c r="G297" i="2"/>
  <c r="G580" i="2"/>
  <c r="G3" i="2"/>
  <c r="G21" i="2"/>
  <c r="P21" i="2" s="1"/>
  <c r="G329" i="2"/>
  <c r="G282" i="2"/>
  <c r="G611" i="2"/>
  <c r="G157" i="2"/>
  <c r="G247" i="2"/>
  <c r="P247" i="2" s="1"/>
  <c r="G293" i="2"/>
  <c r="G456" i="2"/>
  <c r="G449" i="2"/>
  <c r="G41" i="2"/>
  <c r="P41" i="2" s="1"/>
  <c r="G637" i="2"/>
  <c r="P637" i="2" s="1"/>
  <c r="G471" i="2"/>
  <c r="G40" i="2"/>
  <c r="G621" i="2"/>
  <c r="G22" i="2"/>
  <c r="P22" i="2" s="1"/>
  <c r="G215" i="2"/>
  <c r="G473" i="2"/>
  <c r="G687" i="2"/>
  <c r="P687" i="2" s="1"/>
  <c r="G321" i="2"/>
  <c r="G405" i="2"/>
  <c r="G517" i="2"/>
  <c r="G494" i="2"/>
  <c r="G618" i="2"/>
  <c r="G14" i="2"/>
  <c r="P14" i="2" s="1"/>
  <c r="G278" i="2"/>
  <c r="P278" i="2" s="1"/>
  <c r="G617" i="2"/>
  <c r="G119" i="2"/>
  <c r="P119" i="2" s="1"/>
  <c r="G451" i="2"/>
  <c r="G254" i="2"/>
  <c r="G354" i="2"/>
  <c r="P354" i="2" s="1"/>
  <c r="G679" i="2"/>
  <c r="P679" i="2" s="1"/>
  <c r="G213" i="2"/>
  <c r="P213" i="2" s="1"/>
  <c r="G480" i="2"/>
  <c r="G660" i="2"/>
  <c r="P660" i="2" s="1"/>
  <c r="G388" i="2"/>
  <c r="P388" i="2" s="1"/>
  <c r="G635" i="2"/>
  <c r="P635" i="2" s="1"/>
  <c r="G574" i="2"/>
  <c r="P574" i="2" s="1"/>
  <c r="G401" i="2"/>
  <c r="G634" i="2"/>
  <c r="P634" i="2" s="1"/>
  <c r="G686" i="2"/>
  <c r="G284" i="2"/>
  <c r="G188" i="2"/>
  <c r="G248" i="2"/>
  <c r="G62" i="2"/>
  <c r="G353" i="2"/>
  <c r="P353" i="2" s="1"/>
  <c r="G144" i="2"/>
  <c r="G28" i="2"/>
  <c r="P28" i="2" s="1"/>
  <c r="G318" i="2"/>
  <c r="G668" i="2"/>
  <c r="G271" i="2"/>
  <c r="P271" i="2" s="1"/>
  <c r="G535" i="2"/>
  <c r="P535" i="2" s="1"/>
  <c r="G431" i="2"/>
  <c r="G135" i="2"/>
  <c r="P135" i="2" s="1"/>
  <c r="G578" i="2"/>
  <c r="G625" i="2"/>
  <c r="G531" i="2"/>
  <c r="P531" i="2" s="1"/>
  <c r="G204" i="2"/>
  <c r="G101" i="2"/>
  <c r="P101" i="2" s="1"/>
  <c r="G560" i="2"/>
  <c r="G290" i="2"/>
  <c r="P290" i="2" s="1"/>
  <c r="G71" i="2"/>
  <c r="G532" i="2"/>
  <c r="P532" i="2" s="1"/>
  <c r="G543" i="2"/>
  <c r="P543" i="2" s="1"/>
  <c r="G489" i="2"/>
  <c r="P489" i="2" s="1"/>
  <c r="G299" i="2"/>
  <c r="P299" i="2" s="1"/>
  <c r="G402" i="2"/>
  <c r="P402" i="2" s="1"/>
  <c r="G502" i="2"/>
  <c r="G463" i="2"/>
  <c r="P463" i="2" s="1"/>
  <c r="G172" i="2"/>
  <c r="G556" i="2"/>
  <c r="G267" i="2"/>
  <c r="G434" i="2"/>
  <c r="P434" i="2" s="1"/>
  <c r="G380" i="2"/>
  <c r="G48" i="2"/>
  <c r="P48" i="2" s="1"/>
  <c r="G437" i="2"/>
  <c r="G585" i="2"/>
  <c r="P585" i="2" s="1"/>
  <c r="G292" i="2"/>
  <c r="G338" i="2"/>
  <c r="G191" i="2"/>
  <c r="P191" i="2" s="1"/>
  <c r="G129" i="2"/>
  <c r="G642" i="2"/>
  <c r="G445" i="2"/>
  <c r="P445" i="2" s="1"/>
  <c r="G201" i="2"/>
  <c r="P201" i="2" s="1"/>
  <c r="G31" i="2"/>
  <c r="P31" i="2" s="1"/>
  <c r="G223" i="2"/>
  <c r="P223" i="2" s="1"/>
  <c r="G291" i="2"/>
  <c r="P291" i="2" s="1"/>
  <c r="G38" i="2"/>
  <c r="G594" i="2"/>
  <c r="P594" i="2" s="1"/>
  <c r="G79" i="2"/>
  <c r="G145" i="2"/>
  <c r="P145" i="2" s="1"/>
  <c r="G320" i="2"/>
  <c r="G243" i="2"/>
  <c r="G57" i="2"/>
  <c r="G53" i="2"/>
  <c r="P53" i="2" s="1"/>
  <c r="G111" i="2"/>
  <c r="G287" i="2"/>
  <c r="G114" i="2"/>
  <c r="P114" i="2" s="1"/>
  <c r="G413" i="2"/>
  <c r="G46" i="2"/>
  <c r="G97" i="2"/>
  <c r="P97" i="2" s="1"/>
  <c r="G450" i="2"/>
  <c r="P450" i="2" s="1"/>
  <c r="G571" i="2"/>
  <c r="P571" i="2" s="1"/>
  <c r="G334" i="2"/>
  <c r="G430" i="2"/>
  <c r="G547" i="2"/>
  <c r="G573" i="2"/>
  <c r="P573" i="2" s="1"/>
  <c r="G131" i="2"/>
  <c r="P131" i="2" s="1"/>
  <c r="G390" i="2"/>
  <c r="P390" i="2" s="1"/>
  <c r="G27" i="2"/>
  <c r="G239" i="2"/>
  <c r="G294" i="2"/>
  <c r="G616" i="2"/>
  <c r="P616" i="2" s="1"/>
  <c r="G352" i="2"/>
  <c r="G235" i="2"/>
  <c r="G158" i="2"/>
  <c r="G567" i="2"/>
  <c r="P567" i="2" s="1"/>
  <c r="G407" i="2"/>
  <c r="P407" i="2" s="1"/>
  <c r="G657" i="2"/>
  <c r="P657" i="2" s="1"/>
  <c r="G484" i="2"/>
  <c r="P484" i="2" s="1"/>
  <c r="G30" i="2"/>
  <c r="P30" i="2" s="1"/>
  <c r="G447" i="2"/>
  <c r="P447" i="2" s="1"/>
  <c r="G650" i="2"/>
  <c r="P650" i="2" s="1"/>
  <c r="G110" i="2"/>
  <c r="G656" i="2"/>
  <c r="P656" i="2" s="1"/>
  <c r="G76" i="2"/>
  <c r="G210" i="2"/>
  <c r="G94" i="2"/>
  <c r="P94" i="2" s="1"/>
  <c r="G328" i="2"/>
  <c r="G688" i="2"/>
  <c r="P688" i="2" s="1"/>
  <c r="G78" i="2"/>
  <c r="G440" i="2"/>
  <c r="G689" i="2"/>
  <c r="G444" i="2"/>
  <c r="G69" i="2"/>
  <c r="P69" i="2" s="1"/>
  <c r="G228" i="2"/>
  <c r="P228" i="2" s="1"/>
  <c r="G701" i="2"/>
  <c r="G412" i="2"/>
  <c r="P412" i="2" s="1"/>
  <c r="G487" i="2"/>
  <c r="P487" i="2" s="1"/>
  <c r="G526" i="2"/>
  <c r="G56" i="2"/>
  <c r="P56" i="2" s="1"/>
  <c r="G551" i="2"/>
  <c r="P551" i="2" s="1"/>
  <c r="G570" i="2"/>
  <c r="P570" i="2" s="1"/>
  <c r="G601" i="2"/>
  <c r="G557" i="2"/>
  <c r="P557" i="2" s="1"/>
  <c r="G142" i="2"/>
  <c r="G474" i="2"/>
  <c r="G333" i="2"/>
  <c r="P333" i="2" s="1"/>
  <c r="G300" i="2"/>
  <c r="G198" i="2"/>
  <c r="G257" i="2"/>
  <c r="P257" i="2" s="1"/>
  <c r="G491" i="2"/>
  <c r="G509" i="2"/>
  <c r="P509" i="2" s="1"/>
  <c r="G146" i="2"/>
  <c r="P146" i="2" s="1"/>
  <c r="G326" i="2"/>
  <c r="P326" i="2" s="1"/>
  <c r="G245" i="2"/>
  <c r="G592" i="2"/>
  <c r="P592" i="2" s="1"/>
  <c r="G202" i="2"/>
  <c r="P202" i="2" s="1"/>
  <c r="G582" i="2"/>
  <c r="P582" i="2" s="1"/>
  <c r="G562" i="2"/>
  <c r="G470" i="2"/>
  <c r="P470" i="2" s="1"/>
  <c r="G392" i="2"/>
  <c r="G569" i="2"/>
  <c r="G270" i="2"/>
  <c r="G587" i="2"/>
  <c r="G126" i="2"/>
  <c r="G51" i="2"/>
  <c r="G55" i="2"/>
  <c r="P55" i="2" s="1"/>
  <c r="G141" i="2"/>
  <c r="G178" i="2"/>
  <c r="G549" i="2"/>
  <c r="G277" i="2"/>
  <c r="G589" i="2"/>
  <c r="G443" i="2"/>
  <c r="G189" i="2"/>
  <c r="G104" i="2"/>
  <c r="P104" i="2" s="1"/>
  <c r="G280" i="2"/>
  <c r="G35" i="2"/>
  <c r="G406" i="2"/>
  <c r="P406" i="2" s="1"/>
  <c r="G506" i="2"/>
  <c r="G488" i="2"/>
  <c r="P488" i="2" s="1"/>
  <c r="G39" i="2"/>
  <c r="G17" i="2"/>
  <c r="G700" i="2"/>
  <c r="P700" i="2" s="1"/>
  <c r="G537" i="2"/>
  <c r="P537" i="2" s="1"/>
  <c r="G439" i="2"/>
  <c r="G645" i="2"/>
  <c r="G246" i="2"/>
  <c r="P246" i="2" s="1"/>
  <c r="G302" i="2"/>
  <c r="G314" i="2"/>
  <c r="G457" i="2"/>
  <c r="P457" i="2" s="1"/>
  <c r="G121" i="2"/>
  <c r="P121" i="2" s="1"/>
  <c r="G242" i="2"/>
  <c r="P242" i="2" s="1"/>
  <c r="G224" i="2"/>
  <c r="P224" i="2" s="1"/>
  <c r="G49" i="2"/>
  <c r="P49" i="2" s="1"/>
  <c r="G633" i="2"/>
  <c r="G641" i="2"/>
  <c r="P641" i="2" s="1"/>
  <c r="G649" i="2"/>
  <c r="P649" i="2" s="1"/>
  <c r="G554" i="2"/>
  <c r="G591" i="2"/>
  <c r="P591" i="2" s="1"/>
  <c r="G263" i="2"/>
  <c r="G196" i="2"/>
  <c r="G330" i="2"/>
  <c r="G120" i="2"/>
  <c r="P120" i="2" s="1"/>
  <c r="G399" i="2"/>
  <c r="P399" i="2" s="1"/>
  <c r="G317" i="2"/>
  <c r="P317" i="2" s="1"/>
  <c r="G669" i="2"/>
  <c r="P669" i="2" s="1"/>
  <c r="G360" i="2"/>
  <c r="G176" i="2"/>
  <c r="P176" i="2" s="1"/>
  <c r="G234" i="2"/>
  <c r="P234" i="2" s="1"/>
  <c r="G363" i="2"/>
  <c r="P363" i="2" s="1"/>
  <c r="G225" i="2"/>
  <c r="G116" i="2"/>
  <c r="P116" i="2" s="1"/>
  <c r="G383" i="2"/>
  <c r="P383" i="2" s="1"/>
  <c r="G161" i="2"/>
  <c r="P161" i="2" s="1"/>
  <c r="G105" i="2"/>
  <c r="G259" i="2"/>
  <c r="P259" i="2" s="1"/>
  <c r="G608" i="2"/>
  <c r="G389" i="2"/>
  <c r="G139" i="2"/>
  <c r="G393" i="2"/>
  <c r="P393" i="2" s="1"/>
  <c r="G654" i="2"/>
  <c r="P654" i="2" s="1"/>
  <c r="G6" i="2"/>
  <c r="G365" i="2"/>
  <c r="P365" i="2" s="1"/>
  <c r="G23" i="2"/>
  <c r="G285" i="2"/>
  <c r="G683" i="2"/>
  <c r="G180" i="2"/>
  <c r="P180" i="2" s="1"/>
  <c r="G655" i="2"/>
  <c r="P655" i="2" s="1"/>
  <c r="G167" i="2"/>
  <c r="G74" i="2"/>
  <c r="P74" i="2" s="1"/>
  <c r="G44" i="2"/>
  <c r="G458" i="2"/>
  <c r="P458" i="2" s="1"/>
  <c r="G372" i="2"/>
  <c r="G125" i="2"/>
  <c r="P125" i="2" s="1"/>
  <c r="G433" i="2"/>
  <c r="G508" i="2"/>
  <c r="P508" i="2" s="1"/>
  <c r="G64" i="2"/>
  <c r="G504" i="2"/>
  <c r="G559" i="2"/>
  <c r="P559" i="2" s="1"/>
  <c r="G662" i="2"/>
  <c r="P662" i="2" s="1"/>
  <c r="G42" i="2"/>
  <c r="P42" i="2" s="1"/>
  <c r="G237" i="2"/>
  <c r="G577" i="2"/>
  <c r="G661" i="2"/>
  <c r="G476" i="2"/>
  <c r="P476" i="2" s="1"/>
  <c r="G414" i="2"/>
  <c r="P414" i="2" s="1"/>
  <c r="G29" i="2"/>
  <c r="P29" i="2" s="1"/>
  <c r="G306" i="2"/>
  <c r="G408" i="2"/>
  <c r="G513" i="2"/>
  <c r="G118" i="2"/>
  <c r="G91" i="2"/>
  <c r="P91" i="2" s="1"/>
  <c r="G124" i="2"/>
  <c r="P124" i="2" s="1"/>
  <c r="G130" i="2"/>
  <c r="P130" i="2" s="1"/>
  <c r="G9" i="2"/>
  <c r="P9" i="2" s="1"/>
  <c r="G25" i="2"/>
  <c r="G260" i="2"/>
  <c r="G639" i="2"/>
  <c r="P639" i="2" s="1"/>
  <c r="G95" i="2"/>
  <c r="P95" i="2" s="1"/>
  <c r="G221" i="2"/>
  <c r="P221" i="2" s="1"/>
  <c r="G426" i="2"/>
  <c r="G364" i="2"/>
  <c r="G4" i="2"/>
  <c r="G96" i="2"/>
  <c r="G84" i="2"/>
  <c r="P84" i="2" s="1"/>
  <c r="G565" i="2"/>
  <c r="P565" i="2" s="1"/>
  <c r="G12" i="2"/>
  <c r="G33" i="2"/>
  <c r="P33" i="2" s="1"/>
  <c r="G528" i="2"/>
  <c r="P528" i="2" s="1"/>
  <c r="G169" i="2"/>
  <c r="P169" i="2" s="1"/>
  <c r="G255" i="2"/>
  <c r="P255" i="2" s="1"/>
  <c r="G378" i="2"/>
  <c r="P378" i="2" s="1"/>
  <c r="G179" i="2"/>
  <c r="G325" i="2"/>
  <c r="G241" i="2"/>
  <c r="P241" i="2" s="1"/>
  <c r="G386" i="2"/>
  <c r="P386" i="2" s="1"/>
  <c r="G593" i="2"/>
  <c r="P593" i="2" s="1"/>
  <c r="G684" i="2"/>
  <c r="P684" i="2" s="1"/>
  <c r="G58" i="2"/>
  <c r="P58" i="2" s="1"/>
  <c r="G379" i="2"/>
  <c r="P379" i="2" s="1"/>
  <c r="G692" i="2"/>
  <c r="G520" i="2"/>
  <c r="P520" i="2" s="1"/>
  <c r="G304" i="2"/>
  <c r="P304" i="2" s="1"/>
  <c r="G232" i="2"/>
  <c r="G564" i="2"/>
  <c r="G550" i="2"/>
  <c r="P550" i="2" s="1"/>
  <c r="G588" i="2"/>
  <c r="P588" i="2" s="1"/>
  <c r="G295" i="2"/>
  <c r="G596" i="2"/>
  <c r="P596" i="2" s="1"/>
  <c r="G435" i="2"/>
  <c r="G90" i="2"/>
  <c r="P90" i="2" s="1"/>
  <c r="G368" i="2"/>
  <c r="G464" i="2"/>
  <c r="P464" i="2" s="1"/>
  <c r="G490" i="2"/>
  <c r="G100" i="2"/>
  <c r="P100" i="2" s="1"/>
  <c r="G395" i="2"/>
  <c r="P395" i="2" s="1"/>
  <c r="G376" i="2"/>
  <c r="G529" i="2"/>
  <c r="G452" i="2"/>
  <c r="G272" i="2"/>
  <c r="G516" i="2"/>
  <c r="G442" i="2"/>
  <c r="G563" i="2"/>
  <c r="G174" i="2"/>
  <c r="G7" i="2"/>
  <c r="P7" i="2" s="1"/>
  <c r="G163" i="2"/>
  <c r="P163" i="2" s="1"/>
  <c r="G312" i="2"/>
  <c r="P312" i="2" s="1"/>
  <c r="G519" i="2"/>
  <c r="G448" i="2"/>
  <c r="P448" i="2" s="1"/>
  <c r="G575" i="2"/>
  <c r="G99" i="2"/>
  <c r="P99" i="2" s="1"/>
  <c r="G590" i="2"/>
  <c r="G638" i="2"/>
  <c r="G152" i="2"/>
  <c r="G663" i="2"/>
  <c r="P663" i="2" s="1"/>
  <c r="G648" i="2"/>
  <c r="G274" i="2"/>
  <c r="P274" i="2" s="1"/>
  <c r="G132" i="2"/>
  <c r="G355" i="2"/>
  <c r="G143" i="2"/>
  <c r="P143" i="2" s="1"/>
  <c r="G478" i="2"/>
  <c r="G209" i="2"/>
  <c r="P209" i="2" s="1"/>
  <c r="G269" i="2"/>
  <c r="G533" i="2"/>
  <c r="P533" i="2" s="1"/>
  <c r="G459" i="2"/>
  <c r="P459" i="2" s="1"/>
  <c r="G60" i="2"/>
  <c r="P60" i="2" s="1"/>
  <c r="G672" i="2"/>
  <c r="G675" i="2"/>
  <c r="P675" i="2" s="1"/>
  <c r="G301" i="2"/>
  <c r="G527" i="2"/>
  <c r="P527" i="2" s="1"/>
  <c r="G154" i="2"/>
  <c r="P154" i="2" s="1"/>
  <c r="G664" i="2"/>
  <c r="G615" i="2"/>
  <c r="P615" i="2" s="1"/>
  <c r="G400" i="2"/>
  <c r="P400" i="2" s="1"/>
  <c r="G308" i="2"/>
  <c r="P308" i="2" s="1"/>
  <c r="G377" i="2"/>
  <c r="G696" i="2"/>
  <c r="G394" i="2"/>
  <c r="G261" i="2"/>
  <c r="G359" i="2"/>
  <c r="P359" i="2" s="1"/>
  <c r="G207" i="2"/>
  <c r="G424" i="2"/>
  <c r="P424" i="2" s="1"/>
  <c r="G695" i="2"/>
  <c r="G276" i="2"/>
  <c r="P276" i="2" s="1"/>
  <c r="G211" i="2"/>
  <c r="P211" i="2" s="1"/>
  <c r="G499" i="2"/>
  <c r="P499" i="2" s="1"/>
  <c r="G693" i="2"/>
  <c r="G190" i="2"/>
  <c r="P190" i="2" s="1"/>
  <c r="G88" i="2"/>
  <c r="P88" i="2" s="1"/>
  <c r="G362" i="2"/>
  <c r="P362" i="2" s="1"/>
  <c r="G472" i="2"/>
  <c r="G327" i="2"/>
  <c r="G181" i="2"/>
  <c r="P181" i="2" s="1"/>
  <c r="G583" i="2"/>
  <c r="P583" i="2" s="1"/>
  <c r="G432" i="2"/>
  <c r="G446" i="2"/>
  <c r="P446" i="2" s="1"/>
  <c r="G367" i="2"/>
  <c r="P367" i="2" s="1"/>
  <c r="G658" i="2"/>
  <c r="P658" i="2" s="1"/>
  <c r="G666" i="2"/>
  <c r="P666" i="2" s="1"/>
  <c r="G162" i="2"/>
  <c r="P162" i="2" s="1"/>
  <c r="G561" i="2"/>
  <c r="G358" i="2"/>
  <c r="P358" i="2" s="1"/>
  <c r="G283" i="2"/>
  <c r="P283" i="2" s="1"/>
  <c r="G171" i="2"/>
  <c r="P171" i="2" s="1"/>
  <c r="G216" i="2"/>
  <c r="P216" i="2" s="1"/>
  <c r="G636" i="2"/>
  <c r="G652" i="2"/>
  <c r="G305" i="2"/>
  <c r="P305" i="2" s="1"/>
  <c r="G347" i="2"/>
  <c r="P347" i="2" s="1"/>
  <c r="G203" i="2"/>
  <c r="G164" i="2"/>
  <c r="G523" i="2"/>
  <c r="G643" i="2"/>
  <c r="P643" i="2" s="1"/>
  <c r="G552" i="2"/>
  <c r="P552" i="2" s="1"/>
  <c r="G468" i="2"/>
  <c r="G428" i="2"/>
  <c r="G183" i="2"/>
  <c r="P183" i="2" s="1"/>
  <c r="G115" i="2"/>
  <c r="P115" i="2" s="1"/>
  <c r="G465" i="2"/>
  <c r="G620" i="2"/>
  <c r="P620" i="2" s="1"/>
  <c r="G597" i="2"/>
  <c r="G416" i="2"/>
  <c r="G89" i="2"/>
  <c r="P89" i="2" s="1"/>
  <c r="G436" i="2"/>
  <c r="G466" i="2"/>
  <c r="G441" i="2"/>
  <c r="P441" i="2" s="1"/>
  <c r="G227" i="2"/>
  <c r="G256" i="2"/>
  <c r="G417" i="2"/>
  <c r="P417" i="2" s="1"/>
  <c r="G453" i="2"/>
  <c r="G253" i="2"/>
  <c r="G192" i="2"/>
  <c r="G469" i="2"/>
  <c r="G678" i="2"/>
  <c r="P678" i="2" s="1"/>
  <c r="G398" i="2"/>
  <c r="G206" i="2"/>
  <c r="G193" i="2"/>
  <c r="P193" i="2" s="1"/>
  <c r="G677" i="2"/>
  <c r="P677" i="2" s="1"/>
  <c r="G346" i="2"/>
  <c r="G370" i="2"/>
  <c r="G530" i="2"/>
  <c r="G72" i="2"/>
  <c r="G43" i="2"/>
  <c r="P43" i="2" s="1"/>
  <c r="G165" i="2"/>
  <c r="P165" i="2" s="1"/>
  <c r="G273" i="2"/>
  <c r="P273" i="2" s="1"/>
  <c r="G26" i="2"/>
  <c r="P26" i="2" s="1"/>
  <c r="G627" i="2"/>
  <c r="P627" i="2" s="1"/>
  <c r="G32" i="2"/>
  <c r="P32" i="2" s="1"/>
  <c r="G229" i="2"/>
  <c r="G581" i="2"/>
  <c r="P581" i="2" s="1"/>
  <c r="G148" i="2"/>
  <c r="P148" i="2" s="1"/>
  <c r="G52" i="2"/>
  <c r="G510" i="2"/>
  <c r="G485" i="2"/>
  <c r="P485" i="2" s="1"/>
  <c r="G423" i="2"/>
  <c r="G337" i="2"/>
  <c r="P337" i="2" s="1"/>
  <c r="G147" i="2"/>
  <c r="P147" i="2" s="1"/>
  <c r="G629" i="2"/>
  <c r="P629" i="2" s="1"/>
  <c r="G73" i="2"/>
  <c r="G500" i="2"/>
  <c r="P500" i="2" s="1"/>
  <c r="G632" i="2"/>
  <c r="P632" i="2" s="1"/>
  <c r="G47" i="2"/>
  <c r="P47" i="2" s="1"/>
  <c r="G155" i="2"/>
  <c r="G419" i="2"/>
  <c r="G542" i="2"/>
  <c r="P542" i="2" s="1"/>
  <c r="G492" i="2"/>
  <c r="P492" i="2" s="1"/>
  <c r="G222" i="2"/>
  <c r="P222" i="2" s="1"/>
  <c r="G137" i="2"/>
  <c r="P137" i="2" s="1"/>
  <c r="G603" i="2"/>
  <c r="G697" i="2"/>
  <c r="P697" i="2" s="1"/>
  <c r="G127" i="2"/>
  <c r="G128" i="2"/>
  <c r="P128" i="2" s="1"/>
  <c r="G373" i="2"/>
  <c r="P373" i="2" s="1"/>
  <c r="G387" i="2"/>
  <c r="P387" i="2" s="1"/>
  <c r="G13" i="2"/>
  <c r="G584" i="2"/>
  <c r="G322" i="2"/>
  <c r="G534" i="2"/>
  <c r="P534" i="2" s="1"/>
  <c r="G75" i="2"/>
  <c r="P75" i="2" s="1"/>
  <c r="G316" i="2"/>
  <c r="G486" i="2"/>
  <c r="P486" i="2" s="1"/>
  <c r="G262" i="2"/>
  <c r="P262" i="2" s="1"/>
  <c r="G385" i="2"/>
  <c r="G160" i="2"/>
  <c r="P160" i="2" s="1"/>
  <c r="G497" i="2"/>
  <c r="P497" i="2" s="1"/>
  <c r="G20" i="2"/>
  <c r="G676" i="2"/>
  <c r="P676" i="2" s="1"/>
  <c r="G123" i="2"/>
  <c r="P123" i="2" s="1"/>
  <c r="G310" i="2"/>
  <c r="P310" i="2" s="1"/>
  <c r="G572" i="2"/>
  <c r="P572" i="2" s="1"/>
  <c r="G309" i="2"/>
  <c r="P309" i="2" s="1"/>
  <c r="G10" i="2"/>
  <c r="G18" i="2"/>
  <c r="P18" i="2" s="1"/>
  <c r="G604" i="2"/>
  <c r="P604" i="2" s="1"/>
  <c r="G595" i="2"/>
  <c r="G522" i="2"/>
  <c r="P522" i="2" s="1"/>
  <c r="G93" i="2"/>
  <c r="G640" i="2"/>
  <c r="G518" i="2"/>
  <c r="P518" i="2" s="1"/>
  <c r="G231" i="2"/>
  <c r="P231" i="2" s="1"/>
  <c r="G460" i="2"/>
  <c r="G566" i="2"/>
  <c r="G384" i="2"/>
  <c r="G409" i="2"/>
  <c r="H10" i="43"/>
  <c r="E15" i="43"/>
  <c r="E14" i="43"/>
  <c r="D8" i="43"/>
  <c r="V5" i="2"/>
  <c r="E16" i="42"/>
  <c r="E4" i="3"/>
  <c r="G9" i="42" l="1"/>
  <c r="G10" i="42"/>
  <c r="P3" i="2"/>
  <c r="G11" i="42"/>
  <c r="P17" i="2"/>
  <c r="G12" i="42"/>
  <c r="P4" i="2"/>
  <c r="G7" i="42"/>
  <c r="P12" i="2"/>
  <c r="G8" i="42"/>
  <c r="M647" i="2"/>
  <c r="P647" i="2"/>
  <c r="M16" i="2"/>
  <c r="P16" i="2"/>
  <c r="M514" i="2"/>
  <c r="P514" i="2"/>
  <c r="M150" i="2"/>
  <c r="P150" i="2"/>
  <c r="M217" i="2"/>
  <c r="P217" i="2"/>
  <c r="M138" i="2"/>
  <c r="P138" i="2"/>
  <c r="M659" i="2"/>
  <c r="P659" i="2"/>
  <c r="M68" i="2"/>
  <c r="P68" i="2"/>
  <c r="M177" i="2"/>
  <c r="P177" i="2"/>
  <c r="M187" i="2"/>
  <c r="P187" i="2"/>
  <c r="M628" i="2"/>
  <c r="P628" i="2"/>
  <c r="M694" i="2"/>
  <c r="P694" i="2"/>
  <c r="M351" i="2"/>
  <c r="P351" i="2"/>
  <c r="M670" i="2"/>
  <c r="P670" i="2"/>
  <c r="M240" i="2"/>
  <c r="P240" i="2"/>
  <c r="M623" i="2"/>
  <c r="P623" i="2"/>
  <c r="M136" i="2"/>
  <c r="P136" i="2"/>
  <c r="M37" i="2"/>
  <c r="P37" i="2"/>
  <c r="M607" i="2"/>
  <c r="P607" i="2"/>
  <c r="M482" i="2"/>
  <c r="P482" i="2"/>
  <c r="M220" i="2"/>
  <c r="P220" i="2"/>
  <c r="M612" i="2"/>
  <c r="P612" i="2"/>
  <c r="M349" i="2"/>
  <c r="P349" i="2"/>
  <c r="M391" i="2"/>
  <c r="M252" i="2"/>
  <c r="M600" i="2"/>
  <c r="M218" i="2"/>
  <c r="M438" i="2"/>
  <c r="M112" i="2"/>
  <c r="M630" i="2"/>
  <c r="M481" i="2"/>
  <c r="M348" i="2"/>
  <c r="M85" i="2"/>
  <c r="M356" i="2"/>
  <c r="M186" i="2"/>
  <c r="M699" i="2"/>
  <c r="M479" i="2"/>
  <c r="M427" i="2"/>
  <c r="M11" i="2"/>
  <c r="M311" i="2"/>
  <c r="M674" i="2"/>
  <c r="M208" i="2"/>
  <c r="O647" i="2"/>
  <c r="O16" i="2"/>
  <c r="O344" i="2"/>
  <c r="M344" i="2"/>
  <c r="O477" i="2"/>
  <c r="M477" i="2"/>
  <c r="O107" i="2"/>
  <c r="M107" i="2"/>
  <c r="O108" i="2"/>
  <c r="M108" i="2"/>
  <c r="O691" i="2"/>
  <c r="M691" i="2"/>
  <c r="O646" i="2"/>
  <c r="M646" i="2"/>
  <c r="O265" i="2"/>
  <c r="M265" i="2"/>
  <c r="O541" i="2"/>
  <c r="M541" i="2"/>
  <c r="O553" i="2"/>
  <c r="M553" i="2"/>
  <c r="O102" i="2"/>
  <c r="M102" i="2"/>
  <c r="O323" i="2"/>
  <c r="M323" i="2"/>
  <c r="O369" i="2"/>
  <c r="M369" i="2"/>
  <c r="O644" i="2"/>
  <c r="M644" i="2"/>
  <c r="O82" i="2"/>
  <c r="M82" i="2"/>
  <c r="O251" i="2"/>
  <c r="M251" i="2"/>
  <c r="O626" i="2"/>
  <c r="M626" i="2"/>
  <c r="O87" i="2"/>
  <c r="M87" i="2"/>
  <c r="O252" i="2"/>
  <c r="O481" i="2"/>
  <c r="O85" i="2"/>
  <c r="O186" i="2"/>
  <c r="O11" i="2"/>
  <c r="O659" i="2"/>
  <c r="O351" i="2"/>
  <c r="O37" i="2"/>
  <c r="O349" i="2"/>
  <c r="O218" i="2"/>
  <c r="O356" i="2"/>
  <c r="O479" i="2"/>
  <c r="O138" i="2"/>
  <c r="O68" i="2"/>
  <c r="O240" i="2"/>
  <c r="O607" i="2"/>
  <c r="O438" i="2"/>
  <c r="O427" i="2"/>
  <c r="O177" i="2"/>
  <c r="O694" i="2"/>
  <c r="O623" i="2"/>
  <c r="O482" i="2"/>
  <c r="O600" i="2"/>
  <c r="O674" i="2"/>
  <c r="O150" i="2"/>
  <c r="O628" i="2"/>
  <c r="O136" i="2"/>
  <c r="O612" i="2"/>
  <c r="O630" i="2"/>
  <c r="O187" i="2"/>
  <c r="O220" i="2"/>
  <c r="O391" i="2"/>
  <c r="O112" i="2"/>
  <c r="O348" i="2"/>
  <c r="O699" i="2"/>
  <c r="O311" i="2"/>
  <c r="O208" i="2"/>
  <c r="O514" i="2"/>
  <c r="O217" i="2"/>
  <c r="O670" i="2"/>
  <c r="O493" i="2"/>
  <c r="M493" i="2"/>
  <c r="O496" i="2"/>
  <c r="M496" i="2"/>
  <c r="O258" i="2"/>
  <c r="M258" i="2"/>
  <c r="O166" i="2"/>
  <c r="M166" i="2"/>
  <c r="O8" i="2"/>
  <c r="M8" i="2"/>
  <c r="O106" i="2"/>
  <c r="M106" i="2"/>
  <c r="O598" i="2"/>
  <c r="M598" i="2"/>
  <c r="O475" i="2"/>
  <c r="M475" i="2"/>
  <c r="O67" i="2"/>
  <c r="M67" i="2"/>
  <c r="O613" i="2"/>
  <c r="M613" i="2"/>
  <c r="O404" i="2"/>
  <c r="M404" i="2"/>
  <c r="O279" i="2"/>
  <c r="M279" i="2"/>
  <c r="O467" i="2"/>
  <c r="M467" i="2"/>
  <c r="O374" i="2"/>
  <c r="M374" i="2"/>
  <c r="O396" i="2"/>
  <c r="M396" i="2"/>
  <c r="O462" i="2"/>
  <c r="M462" i="2"/>
  <c r="O483" i="2"/>
  <c r="M483" i="2"/>
  <c r="O397" i="2"/>
  <c r="M397" i="2"/>
  <c r="O315" i="2"/>
  <c r="M315" i="2"/>
  <c r="O286" i="2"/>
  <c r="M286" i="2"/>
  <c r="O81" i="2"/>
  <c r="M81" i="2"/>
  <c r="O113" i="2"/>
  <c r="M113" i="2"/>
  <c r="O264" i="2"/>
  <c r="M264" i="2"/>
  <c r="M619" i="2"/>
  <c r="O619" i="2"/>
  <c r="M236" i="2"/>
  <c r="O236" i="2"/>
  <c r="M313" i="2"/>
  <c r="O313" i="2"/>
  <c r="O521" i="2"/>
  <c r="M521" i="2"/>
  <c r="O63" i="2"/>
  <c r="M63" i="2"/>
  <c r="O34" i="2"/>
  <c r="M34" i="2"/>
  <c r="O371" i="2"/>
  <c r="M371" i="2"/>
  <c r="O680" i="2"/>
  <c r="M680" i="2"/>
  <c r="O199" i="2"/>
  <c r="M199" i="2"/>
  <c r="M682" i="2"/>
  <c r="O682" i="2"/>
  <c r="O24" i="2"/>
  <c r="M24" i="2"/>
  <c r="O671" i="2"/>
  <c r="M671" i="2"/>
  <c r="O548" i="2"/>
  <c r="M548" i="2"/>
  <c r="O429" i="2"/>
  <c r="M429" i="2"/>
  <c r="M403" i="2"/>
  <c r="O403" i="2"/>
  <c r="M288" i="2"/>
  <c r="O288" i="2"/>
  <c r="M281" i="2"/>
  <c r="O281" i="2"/>
  <c r="M342" i="2"/>
  <c r="O342" i="2"/>
  <c r="M599" i="2"/>
  <c r="O599" i="2"/>
  <c r="O609" i="2"/>
  <c r="M609" i="2"/>
  <c r="O275" i="2"/>
  <c r="M275" i="2"/>
  <c r="O182" i="2"/>
  <c r="M182" i="2"/>
  <c r="O667" i="2"/>
  <c r="M667" i="2"/>
  <c r="O425" i="2"/>
  <c r="M425" i="2"/>
  <c r="M546" i="2"/>
  <c r="O546" i="2"/>
  <c r="M205" i="2"/>
  <c r="O205" i="2"/>
  <c r="O350" i="2"/>
  <c r="M350" i="2"/>
  <c r="M15" i="2"/>
  <c r="O15" i="2"/>
  <c r="M173" i="2"/>
  <c r="O173" i="2"/>
  <c r="M341" i="2"/>
  <c r="O341" i="2"/>
  <c r="M98" i="2"/>
  <c r="O98" i="2"/>
  <c r="M545" i="2"/>
  <c r="O545" i="2"/>
  <c r="O77" i="2"/>
  <c r="M77" i="2"/>
  <c r="M524" i="2"/>
  <c r="O524" i="2"/>
  <c r="O230" i="2"/>
  <c r="M230" i="2"/>
  <c r="O151" i="2"/>
  <c r="M151" i="2"/>
  <c r="O375" i="2"/>
  <c r="M375" i="2"/>
  <c r="M298" i="2"/>
  <c r="O298" i="2"/>
  <c r="O307" i="2"/>
  <c r="M307" i="2"/>
  <c r="M421" i="2"/>
  <c r="O421" i="2"/>
  <c r="M503" i="2"/>
  <c r="O503" i="2"/>
  <c r="M336" i="2"/>
  <c r="O336" i="2"/>
  <c r="M690" i="2"/>
  <c r="O690" i="2"/>
  <c r="M3" i="2"/>
  <c r="O3" i="2"/>
  <c r="M21" i="2"/>
  <c r="O21" i="2"/>
  <c r="O247" i="2"/>
  <c r="M247" i="2"/>
  <c r="O41" i="2"/>
  <c r="M41" i="2"/>
  <c r="O637" i="2"/>
  <c r="M637" i="2"/>
  <c r="O22" i="2"/>
  <c r="M22" i="2"/>
  <c r="O687" i="2"/>
  <c r="M687" i="2"/>
  <c r="M14" i="2"/>
  <c r="O14" i="2"/>
  <c r="M278" i="2"/>
  <c r="O278" i="2"/>
  <c r="O119" i="2"/>
  <c r="M119" i="2"/>
  <c r="O354" i="2"/>
  <c r="M354" i="2"/>
  <c r="M679" i="2"/>
  <c r="O679" i="2"/>
  <c r="M213" i="2"/>
  <c r="O213" i="2"/>
  <c r="M660" i="2"/>
  <c r="O660" i="2"/>
  <c r="O388" i="2"/>
  <c r="M388" i="2"/>
  <c r="M635" i="2"/>
  <c r="O635" i="2"/>
  <c r="O574" i="2"/>
  <c r="M574" i="2"/>
  <c r="M634" i="2"/>
  <c r="O634" i="2"/>
  <c r="M353" i="2"/>
  <c r="O353" i="2"/>
  <c r="M28" i="2"/>
  <c r="O28" i="2"/>
  <c r="O271" i="2"/>
  <c r="M271" i="2"/>
  <c r="M535" i="2"/>
  <c r="O535" i="2"/>
  <c r="M135" i="2"/>
  <c r="O135" i="2"/>
  <c r="O531" i="2"/>
  <c r="M531" i="2"/>
  <c r="O101" i="2"/>
  <c r="M101" i="2"/>
  <c r="O290" i="2"/>
  <c r="M290" i="2"/>
  <c r="O532" i="2"/>
  <c r="M532" i="2"/>
  <c r="O543" i="2"/>
  <c r="M543" i="2"/>
  <c r="O489" i="2"/>
  <c r="M489" i="2"/>
  <c r="O299" i="2"/>
  <c r="M299" i="2"/>
  <c r="O402" i="2"/>
  <c r="M402" i="2"/>
  <c r="O463" i="2"/>
  <c r="M463" i="2"/>
  <c r="O434" i="2"/>
  <c r="M434" i="2"/>
  <c r="O48" i="2"/>
  <c r="M48" i="2"/>
  <c r="M585" i="2"/>
  <c r="O585" i="2"/>
  <c r="O191" i="2"/>
  <c r="M191" i="2"/>
  <c r="O445" i="2"/>
  <c r="M445" i="2"/>
  <c r="O201" i="2"/>
  <c r="M201" i="2"/>
  <c r="M31" i="2"/>
  <c r="O31" i="2"/>
  <c r="M223" i="2"/>
  <c r="O223" i="2"/>
  <c r="O291" i="2"/>
  <c r="M291" i="2"/>
  <c r="O594" i="2"/>
  <c r="M594" i="2"/>
  <c r="O145" i="2"/>
  <c r="M145" i="2"/>
  <c r="M53" i="2"/>
  <c r="O53" i="2"/>
  <c r="O114" i="2"/>
  <c r="M114" i="2"/>
  <c r="O97" i="2"/>
  <c r="M97" i="2"/>
  <c r="M450" i="2"/>
  <c r="O450" i="2"/>
  <c r="M571" i="2"/>
  <c r="O571" i="2"/>
  <c r="M573" i="2"/>
  <c r="O573" i="2"/>
  <c r="O131" i="2"/>
  <c r="M131" i="2"/>
  <c r="O390" i="2"/>
  <c r="M390" i="2"/>
  <c r="O616" i="2"/>
  <c r="M616" i="2"/>
  <c r="O567" i="2"/>
  <c r="M567" i="2"/>
  <c r="M407" i="2"/>
  <c r="O407" i="2"/>
  <c r="M657" i="2"/>
  <c r="O657" i="2"/>
  <c r="M484" i="2"/>
  <c r="O484" i="2"/>
  <c r="M30" i="2"/>
  <c r="O30" i="2"/>
  <c r="M447" i="2"/>
  <c r="O447" i="2"/>
  <c r="M650" i="2"/>
  <c r="O650" i="2"/>
  <c r="O656" i="2"/>
  <c r="M656" i="2"/>
  <c r="O94" i="2"/>
  <c r="M94" i="2"/>
  <c r="O688" i="2"/>
  <c r="M688" i="2"/>
  <c r="O69" i="2"/>
  <c r="M69" i="2"/>
  <c r="O228" i="2"/>
  <c r="M228" i="2"/>
  <c r="O412" i="2"/>
  <c r="M412" i="2"/>
  <c r="O487" i="2"/>
  <c r="M487" i="2"/>
  <c r="O56" i="2"/>
  <c r="M56" i="2"/>
  <c r="O551" i="2"/>
  <c r="M551" i="2"/>
  <c r="M570" i="2"/>
  <c r="O570" i="2"/>
  <c r="M557" i="2"/>
  <c r="O557" i="2"/>
  <c r="O333" i="2"/>
  <c r="M333" i="2"/>
  <c r="O257" i="2"/>
  <c r="M257" i="2"/>
  <c r="O509" i="2"/>
  <c r="M509" i="2"/>
  <c r="O146" i="2"/>
  <c r="M146" i="2"/>
  <c r="M326" i="2"/>
  <c r="O326" i="2"/>
  <c r="O592" i="2"/>
  <c r="M592" i="2"/>
  <c r="M202" i="2"/>
  <c r="O202" i="2"/>
  <c r="O582" i="2"/>
  <c r="M582" i="2"/>
  <c r="O470" i="2"/>
  <c r="M470" i="2"/>
  <c r="M55" i="2"/>
  <c r="O55" i="2"/>
  <c r="O104" i="2"/>
  <c r="M104" i="2"/>
  <c r="O406" i="2"/>
  <c r="M406" i="2"/>
  <c r="O488" i="2"/>
  <c r="M488" i="2"/>
  <c r="O17" i="2"/>
  <c r="M17" i="2"/>
  <c r="O700" i="2"/>
  <c r="M700" i="2"/>
  <c r="O537" i="2"/>
  <c r="M537" i="2"/>
  <c r="O246" i="2"/>
  <c r="M246" i="2"/>
  <c r="O457" i="2"/>
  <c r="M457" i="2"/>
  <c r="O121" i="2"/>
  <c r="M121" i="2"/>
  <c r="O242" i="2"/>
  <c r="M242" i="2"/>
  <c r="O224" i="2"/>
  <c r="M224" i="2"/>
  <c r="M49" i="2"/>
  <c r="O49" i="2"/>
  <c r="O641" i="2"/>
  <c r="M641" i="2"/>
  <c r="M649" i="2"/>
  <c r="O649" i="2"/>
  <c r="O591" i="2"/>
  <c r="M591" i="2"/>
  <c r="O120" i="2"/>
  <c r="M120" i="2"/>
  <c r="O399" i="2"/>
  <c r="M399" i="2"/>
  <c r="O317" i="2"/>
  <c r="M317" i="2"/>
  <c r="O669" i="2"/>
  <c r="M669" i="2"/>
  <c r="O176" i="2"/>
  <c r="M176" i="2"/>
  <c r="O234" i="2"/>
  <c r="M234" i="2"/>
  <c r="O363" i="2"/>
  <c r="M363" i="2"/>
  <c r="O116" i="2"/>
  <c r="M116" i="2"/>
  <c r="O383" i="2"/>
  <c r="M383" i="2"/>
  <c r="O161" i="2"/>
  <c r="M161" i="2"/>
  <c r="O259" i="2"/>
  <c r="M259" i="2"/>
  <c r="O393" i="2"/>
  <c r="M393" i="2"/>
  <c r="O654" i="2"/>
  <c r="M654" i="2"/>
  <c r="O365" i="2"/>
  <c r="M365" i="2"/>
  <c r="O180" i="2"/>
  <c r="M180" i="2"/>
  <c r="O655" i="2"/>
  <c r="M655" i="2"/>
  <c r="O74" i="2"/>
  <c r="M74" i="2"/>
  <c r="O458" i="2"/>
  <c r="M458" i="2"/>
  <c r="O125" i="2"/>
  <c r="M125" i="2"/>
  <c r="O508" i="2"/>
  <c r="M508" i="2"/>
  <c r="O559" i="2"/>
  <c r="M559" i="2"/>
  <c r="O662" i="2"/>
  <c r="M662" i="2"/>
  <c r="O42" i="2"/>
  <c r="M42" i="2"/>
  <c r="O476" i="2"/>
  <c r="M476" i="2"/>
  <c r="O414" i="2"/>
  <c r="M414" i="2"/>
  <c r="O29" i="2"/>
  <c r="M29" i="2"/>
  <c r="O91" i="2"/>
  <c r="M91" i="2"/>
  <c r="O124" i="2"/>
  <c r="M124" i="2"/>
  <c r="O130" i="2"/>
  <c r="M130" i="2"/>
  <c r="M9" i="2"/>
  <c r="O9" i="2"/>
  <c r="M639" i="2"/>
  <c r="O639" i="2"/>
  <c r="M95" i="2"/>
  <c r="O95" i="2"/>
  <c r="M221" i="2"/>
  <c r="O221" i="2"/>
  <c r="O4" i="2"/>
  <c r="M4" i="2"/>
  <c r="M84" i="2"/>
  <c r="O84" i="2"/>
  <c r="O565" i="2"/>
  <c r="M565" i="2"/>
  <c r="M12" i="2"/>
  <c r="O12" i="2"/>
  <c r="O33" i="2"/>
  <c r="M33" i="2"/>
  <c r="O528" i="2"/>
  <c r="M528" i="2"/>
  <c r="O169" i="2"/>
  <c r="M169" i="2"/>
  <c r="O255" i="2"/>
  <c r="M255" i="2"/>
  <c r="O378" i="2"/>
  <c r="M378" i="2"/>
  <c r="O241" i="2"/>
  <c r="M241" i="2"/>
  <c r="O386" i="2"/>
  <c r="M386" i="2"/>
  <c r="O593" i="2"/>
  <c r="M593" i="2"/>
  <c r="M684" i="2"/>
  <c r="O684" i="2"/>
  <c r="O58" i="2"/>
  <c r="M58" i="2"/>
  <c r="O379" i="2"/>
  <c r="M379" i="2"/>
  <c r="O520" i="2"/>
  <c r="M520" i="2"/>
  <c r="O304" i="2"/>
  <c r="M304" i="2"/>
  <c r="O550" i="2"/>
  <c r="M550" i="2"/>
  <c r="O588" i="2"/>
  <c r="M588" i="2"/>
  <c r="O596" i="2"/>
  <c r="M596" i="2"/>
  <c r="O90" i="2"/>
  <c r="M90" i="2"/>
  <c r="O464" i="2"/>
  <c r="M464" i="2"/>
  <c r="O100" i="2"/>
  <c r="M100" i="2"/>
  <c r="O395" i="2"/>
  <c r="M395" i="2"/>
  <c r="O7" i="2"/>
  <c r="M7" i="2"/>
  <c r="M163" i="2"/>
  <c r="O163" i="2"/>
  <c r="O312" i="2"/>
  <c r="M312" i="2"/>
  <c r="O448" i="2"/>
  <c r="M448" i="2"/>
  <c r="M99" i="2"/>
  <c r="O99" i="2"/>
  <c r="M663" i="2"/>
  <c r="O663" i="2"/>
  <c r="M274" i="2"/>
  <c r="O274" i="2"/>
  <c r="M143" i="2"/>
  <c r="O143" i="2"/>
  <c r="O209" i="2"/>
  <c r="M209" i="2"/>
  <c r="M533" i="2"/>
  <c r="O533" i="2"/>
  <c r="M459" i="2"/>
  <c r="O459" i="2"/>
  <c r="O60" i="2"/>
  <c r="M60" i="2"/>
  <c r="M675" i="2"/>
  <c r="O675" i="2"/>
  <c r="M527" i="2"/>
  <c r="O527" i="2"/>
  <c r="M154" i="2"/>
  <c r="O154" i="2"/>
  <c r="M615" i="2"/>
  <c r="O615" i="2"/>
  <c r="O400" i="2"/>
  <c r="M400" i="2"/>
  <c r="O308" i="2"/>
  <c r="M308" i="2"/>
  <c r="O359" i="2"/>
  <c r="M359" i="2"/>
  <c r="M424" i="2"/>
  <c r="O424" i="2"/>
  <c r="O276" i="2"/>
  <c r="M276" i="2"/>
  <c r="M211" i="2"/>
  <c r="O211" i="2"/>
  <c r="M499" i="2"/>
  <c r="O499" i="2"/>
  <c r="M190" i="2"/>
  <c r="O190" i="2"/>
  <c r="O88" i="2"/>
  <c r="M88" i="2"/>
  <c r="O362" i="2"/>
  <c r="M362" i="2"/>
  <c r="O181" i="2"/>
  <c r="M181" i="2"/>
  <c r="O583" i="2"/>
  <c r="M583" i="2"/>
  <c r="O446" i="2"/>
  <c r="M446" i="2"/>
  <c r="O367" i="2"/>
  <c r="M367" i="2"/>
  <c r="O658" i="2"/>
  <c r="M658" i="2"/>
  <c r="O666" i="2"/>
  <c r="M666" i="2"/>
  <c r="O162" i="2"/>
  <c r="M162" i="2"/>
  <c r="O358" i="2"/>
  <c r="M358" i="2"/>
  <c r="M283" i="2"/>
  <c r="O283" i="2"/>
  <c r="M171" i="2"/>
  <c r="O171" i="2"/>
  <c r="M216" i="2"/>
  <c r="O216" i="2"/>
  <c r="O305" i="2"/>
  <c r="M305" i="2"/>
  <c r="M347" i="2"/>
  <c r="O347" i="2"/>
  <c r="M643" i="2"/>
  <c r="O643" i="2"/>
  <c r="M552" i="2"/>
  <c r="O552" i="2"/>
  <c r="M183" i="2"/>
  <c r="O183" i="2"/>
  <c r="M115" i="2"/>
  <c r="O115" i="2"/>
  <c r="M620" i="2"/>
  <c r="O620" i="2"/>
  <c r="M89" i="2"/>
  <c r="O89" i="2"/>
  <c r="O441" i="2"/>
  <c r="M441" i="2"/>
  <c r="O417" i="2"/>
  <c r="M417" i="2"/>
  <c r="O678" i="2"/>
  <c r="M678" i="2"/>
  <c r="M193" i="2"/>
  <c r="O193" i="2"/>
  <c r="M677" i="2"/>
  <c r="O677" i="2"/>
  <c r="O43" i="2"/>
  <c r="M43" i="2"/>
  <c r="O165" i="2"/>
  <c r="M165" i="2"/>
  <c r="O273" i="2"/>
  <c r="M273" i="2"/>
  <c r="O26" i="2"/>
  <c r="M26" i="2"/>
  <c r="M627" i="2"/>
  <c r="O627" i="2"/>
  <c r="O32" i="2"/>
  <c r="M32" i="2"/>
  <c r="O581" i="2"/>
  <c r="M581" i="2"/>
  <c r="O148" i="2"/>
  <c r="M148" i="2"/>
  <c r="O485" i="2"/>
  <c r="M485" i="2"/>
  <c r="M337" i="2"/>
  <c r="O337" i="2"/>
  <c r="M147" i="2"/>
  <c r="O147" i="2"/>
  <c r="M629" i="2"/>
  <c r="O629" i="2"/>
  <c r="M500" i="2"/>
  <c r="O500" i="2"/>
  <c r="M632" i="2"/>
  <c r="O632" i="2"/>
  <c r="O47" i="2"/>
  <c r="M47" i="2"/>
  <c r="M542" i="2"/>
  <c r="O542" i="2"/>
  <c r="M492" i="2"/>
  <c r="O492" i="2"/>
  <c r="O222" i="2"/>
  <c r="M222" i="2"/>
  <c r="O137" i="2"/>
  <c r="M137" i="2"/>
  <c r="O697" i="2"/>
  <c r="M697" i="2"/>
  <c r="M128" i="2"/>
  <c r="O128" i="2"/>
  <c r="O373" i="2"/>
  <c r="M373" i="2"/>
  <c r="O387" i="2"/>
  <c r="M387" i="2"/>
  <c r="O534" i="2"/>
  <c r="M534" i="2"/>
  <c r="O75" i="2"/>
  <c r="M75" i="2"/>
  <c r="O486" i="2"/>
  <c r="M486" i="2"/>
  <c r="O262" i="2"/>
  <c r="M262" i="2"/>
  <c r="O160" i="2"/>
  <c r="M160" i="2"/>
  <c r="O497" i="2"/>
  <c r="M497" i="2"/>
  <c r="O676" i="2"/>
  <c r="M676" i="2"/>
  <c r="O123" i="2"/>
  <c r="M123" i="2"/>
  <c r="O310" i="2"/>
  <c r="M310" i="2"/>
  <c r="O572" i="2"/>
  <c r="M572" i="2"/>
  <c r="O309" i="2"/>
  <c r="M309" i="2"/>
  <c r="O18" i="2"/>
  <c r="M18" i="2"/>
  <c r="O604" i="2"/>
  <c r="M604" i="2"/>
  <c r="O522" i="2"/>
  <c r="M522" i="2"/>
  <c r="O518" i="2"/>
  <c r="M518" i="2"/>
  <c r="O231" i="2"/>
  <c r="M231" i="2"/>
</calcChain>
</file>

<file path=xl/sharedStrings.xml><?xml version="1.0" encoding="utf-8"?>
<sst xmlns="http://schemas.openxmlformats.org/spreadsheetml/2006/main" count="3904" uniqueCount="398">
  <si>
    <t>Leinster</t>
  </si>
  <si>
    <t>Munster</t>
  </si>
  <si>
    <t>Ulster</t>
  </si>
  <si>
    <t>Connaught</t>
  </si>
  <si>
    <t>January</t>
  </si>
  <si>
    <t>February</t>
  </si>
  <si>
    <t>March</t>
  </si>
  <si>
    <t>April</t>
  </si>
  <si>
    <t>May</t>
  </si>
  <si>
    <t>June</t>
  </si>
  <si>
    <t>July</t>
  </si>
  <si>
    <t>August</t>
  </si>
  <si>
    <t>September</t>
  </si>
  <si>
    <t>October</t>
  </si>
  <si>
    <t>November</t>
  </si>
  <si>
    <t>December</t>
  </si>
  <si>
    <t>Segment</t>
  </si>
  <si>
    <t>Country</t>
  </si>
  <si>
    <t>Product</t>
  </si>
  <si>
    <t>Discount Band</t>
  </si>
  <si>
    <t>Units Sold</t>
  </si>
  <si>
    <t>Sale Price</t>
  </si>
  <si>
    <t>Profit</t>
  </si>
  <si>
    <t>Date</t>
  </si>
  <si>
    <t>Government</t>
  </si>
  <si>
    <t>Carretera</t>
  </si>
  <si>
    <t>None</t>
  </si>
  <si>
    <t>Germany</t>
  </si>
  <si>
    <t>Midmarket</t>
  </si>
  <si>
    <t>France</t>
  </si>
  <si>
    <t>Montana</t>
  </si>
  <si>
    <t>Channel Partners</t>
  </si>
  <si>
    <t>Ireland</t>
  </si>
  <si>
    <t>Enterprise</t>
  </si>
  <si>
    <t>Small Business</t>
  </si>
  <si>
    <t>Paseo</t>
  </si>
  <si>
    <t>Velo</t>
  </si>
  <si>
    <t>VTT</t>
  </si>
  <si>
    <t>Amarilla</t>
  </si>
  <si>
    <t>Low</t>
  </si>
  <si>
    <t>Medium</t>
  </si>
  <si>
    <t>High</t>
  </si>
  <si>
    <t>Spain</t>
  </si>
  <si>
    <t>Italy</t>
  </si>
  <si>
    <t>Netherlands</t>
  </si>
  <si>
    <t>Happy</t>
  </si>
  <si>
    <t>Unhappy</t>
  </si>
  <si>
    <t>Emmanuel Macron, France</t>
  </si>
  <si>
    <t>Pedro Sánchez, Spain</t>
  </si>
  <si>
    <t>Fairy</t>
  </si>
  <si>
    <t>Bold</t>
  </si>
  <si>
    <t>Daz</t>
  </si>
  <si>
    <t>Ariel</t>
  </si>
  <si>
    <t>Surf</t>
  </si>
  <si>
    <t>Brand</t>
  </si>
  <si>
    <t>Market Share</t>
  </si>
  <si>
    <t>Month</t>
  </si>
  <si>
    <t>Inflation Rate</t>
  </si>
  <si>
    <t>ID</t>
  </si>
  <si>
    <t>Sales</t>
  </si>
  <si>
    <t>Dish</t>
  </si>
  <si>
    <t>Moussaka</t>
  </si>
  <si>
    <t>Pasta</t>
  </si>
  <si>
    <t>Enchalada</t>
  </si>
  <si>
    <t>Curry</t>
  </si>
  <si>
    <t>Pizza</t>
  </si>
  <si>
    <t>Fish &amp; Chips</t>
  </si>
  <si>
    <t>Burger</t>
  </si>
  <si>
    <t>Salad</t>
  </si>
  <si>
    <t>Price</t>
  </si>
  <si>
    <t>Yes</t>
  </si>
  <si>
    <t>No</t>
  </si>
  <si>
    <t>Kier Stamer, Britain</t>
  </si>
  <si>
    <t>Cost Price</t>
  </si>
  <si>
    <t>VAT Inc</t>
  </si>
  <si>
    <t>18653</t>
  </si>
  <si>
    <t>18798</t>
  </si>
  <si>
    <t>18615</t>
  </si>
  <si>
    <t>18683</t>
  </si>
  <si>
    <t>8488</t>
  </si>
  <si>
    <t>18493</t>
  </si>
  <si>
    <t>10413</t>
  </si>
  <si>
    <t>18478</t>
  </si>
  <si>
    <t>18650</t>
  </si>
  <si>
    <t>18649</t>
  </si>
  <si>
    <t>18637</t>
  </si>
  <si>
    <t>18641</t>
  </si>
  <si>
    <t>18634</t>
  </si>
  <si>
    <t>18528</t>
  </si>
  <si>
    <t>18643</t>
  </si>
  <si>
    <t>18588</t>
  </si>
  <si>
    <t>18436</t>
  </si>
  <si>
    <t>18669</t>
  </si>
  <si>
    <t>18635</t>
  </si>
  <si>
    <t>18802</t>
  </si>
  <si>
    <t>9378</t>
  </si>
  <si>
    <t>9377</t>
  </si>
  <si>
    <t>10415</t>
  </si>
  <si>
    <t>9376</t>
  </si>
  <si>
    <t>18603</t>
  </si>
  <si>
    <t>18671</t>
  </si>
  <si>
    <t>18677</t>
  </si>
  <si>
    <t>18666</t>
  </si>
  <si>
    <t>18667</t>
  </si>
  <si>
    <t>18743</t>
  </si>
  <si>
    <t>9350</t>
  </si>
  <si>
    <t>18631</t>
  </si>
  <si>
    <t>18740</t>
  </si>
  <si>
    <t>18474</t>
  </si>
  <si>
    <t>9380</t>
  </si>
  <si>
    <t>18497</t>
  </si>
  <si>
    <t>18501</t>
  </si>
  <si>
    <t>4676</t>
  </si>
  <si>
    <t>18676</t>
  </si>
  <si>
    <t>18613</t>
  </si>
  <si>
    <t>18617</t>
  </si>
  <si>
    <t>18621</t>
  </si>
  <si>
    <t>9347</t>
  </si>
  <si>
    <t>18507</t>
  </si>
  <si>
    <t>18606</t>
  </si>
  <si>
    <t>8901</t>
  </si>
  <si>
    <t>18682</t>
  </si>
  <si>
    <t>9360</t>
  </si>
  <si>
    <t>9331</t>
  </si>
  <si>
    <t>18744</t>
  </si>
  <si>
    <t>18605</t>
  </si>
  <si>
    <t>18679</t>
  </si>
  <si>
    <t>18582</t>
  </si>
  <si>
    <t>18624</t>
  </si>
  <si>
    <t>8730</t>
  </si>
  <si>
    <t>18498</t>
  </si>
  <si>
    <t>18577</t>
  </si>
  <si>
    <t>9239</t>
  </si>
  <si>
    <t>18479</t>
  </si>
  <si>
    <t>18716</t>
  </si>
  <si>
    <t>18714</t>
  </si>
  <si>
    <t>18500</t>
  </si>
  <si>
    <t>18721</t>
  </si>
  <si>
    <t>18723</t>
  </si>
  <si>
    <t>18765</t>
  </si>
  <si>
    <t>18715</t>
  </si>
  <si>
    <t>18722</t>
  </si>
  <si>
    <t>18720</t>
  </si>
  <si>
    <t>18719</t>
  </si>
  <si>
    <t>18607</t>
  </si>
  <si>
    <t>18799</t>
  </si>
  <si>
    <t>18724</t>
  </si>
  <si>
    <t>18540</t>
  </si>
  <si>
    <t>18718</t>
  </si>
  <si>
    <t>18717</t>
  </si>
  <si>
    <t>18622</t>
  </si>
  <si>
    <t>18756</t>
  </si>
  <si>
    <t>9102</t>
  </si>
  <si>
    <t>18758</t>
  </si>
  <si>
    <t>18754</t>
  </si>
  <si>
    <t>18558</t>
  </si>
  <si>
    <t>18786</t>
  </si>
  <si>
    <t>18633</t>
  </si>
  <si>
    <t>9244</t>
  </si>
  <si>
    <t>9235</t>
  </si>
  <si>
    <t>18755</t>
  </si>
  <si>
    <t>9323</t>
  </si>
  <si>
    <t>16412</t>
  </si>
  <si>
    <t>18548</t>
  </si>
  <si>
    <t>13412</t>
  </si>
  <si>
    <t>4567</t>
  </si>
  <si>
    <t>5048</t>
  </si>
  <si>
    <t>5047</t>
  </si>
  <si>
    <t>18610</t>
  </si>
  <si>
    <t>8561</t>
  </si>
  <si>
    <t>18459</t>
  </si>
  <si>
    <t>15418</t>
  </si>
  <si>
    <t>14416</t>
  </si>
  <si>
    <t>18538</t>
  </si>
  <si>
    <t>1327</t>
  </si>
  <si>
    <t>Asparagus Bake</t>
  </si>
  <si>
    <t>09/04/2021</t>
  </si>
  <si>
    <t>9/17/2022</t>
  </si>
  <si>
    <t>01/01/2021</t>
  </si>
  <si>
    <t>6/27/2021</t>
  </si>
  <si>
    <t>01/10/2021</t>
  </si>
  <si>
    <t>5/26/2021</t>
  </si>
  <si>
    <t>4/24/2021</t>
  </si>
  <si>
    <t>2/27/2021</t>
  </si>
  <si>
    <t>02/11/2021</t>
  </si>
  <si>
    <t>8/16/2022</t>
  </si>
  <si>
    <t>07/02/2022</t>
  </si>
  <si>
    <t>3/25/2021</t>
  </si>
  <si>
    <t>2/27/2022</t>
  </si>
  <si>
    <t>4/23/2022</t>
  </si>
  <si>
    <t>12/14/2020</t>
  </si>
  <si>
    <t>3/13/2022</t>
  </si>
  <si>
    <t>04/11/2021</t>
  </si>
  <si>
    <t>8/24/2021</t>
  </si>
  <si>
    <t>9/21/2022</t>
  </si>
  <si>
    <t>3/31/2022</t>
  </si>
  <si>
    <t>02/04/2022</t>
  </si>
  <si>
    <t>4/27/2022</t>
  </si>
  <si>
    <t>11/22/2020</t>
  </si>
  <si>
    <t>10/11/2022</t>
  </si>
  <si>
    <t>07/07/2021</t>
  </si>
  <si>
    <t>12/17/2020</t>
  </si>
  <si>
    <t>1/29/2022</t>
  </si>
  <si>
    <t>8/20/2021</t>
  </si>
  <si>
    <t>12/25/2021</t>
  </si>
  <si>
    <t>9/13/2022</t>
  </si>
  <si>
    <t>8/16/2021</t>
  </si>
  <si>
    <t>09/11/2022</t>
  </si>
  <si>
    <t>06/06/2021</t>
  </si>
  <si>
    <t>1/20/2021</t>
  </si>
  <si>
    <t>01/02/2022</t>
  </si>
  <si>
    <t>12/03/2020</t>
  </si>
  <si>
    <t>12/07/2021</t>
  </si>
  <si>
    <t>12/18/2021</t>
  </si>
  <si>
    <t>2/23/2022</t>
  </si>
  <si>
    <t>8/25/2021</t>
  </si>
  <si>
    <t>04/05/2022</t>
  </si>
  <si>
    <t>8/21/2022</t>
  </si>
  <si>
    <t>2/19/2022</t>
  </si>
  <si>
    <t>02/12/2022</t>
  </si>
  <si>
    <t>03/04/2021</t>
  </si>
  <si>
    <t>02/12/2021</t>
  </si>
  <si>
    <t>6/14/2022</t>
  </si>
  <si>
    <t>06/05/2022</t>
  </si>
  <si>
    <t>07/01/2021</t>
  </si>
  <si>
    <t>6/22/2022</t>
  </si>
  <si>
    <t>10/09/2022</t>
  </si>
  <si>
    <t>09/05/2021</t>
  </si>
  <si>
    <t>11/02/2022</t>
  </si>
  <si>
    <t>6/30/2022</t>
  </si>
  <si>
    <t>02/09/2021</t>
  </si>
  <si>
    <t>8/27/2021</t>
  </si>
  <si>
    <t>12/21/2021</t>
  </si>
  <si>
    <t>03/07/2021</t>
  </si>
  <si>
    <t>6/17/2022</t>
  </si>
  <si>
    <t>3/15/2022</t>
  </si>
  <si>
    <t>6/20/2022</t>
  </si>
  <si>
    <t>2/23/2021</t>
  </si>
  <si>
    <t>6/18/2022</t>
  </si>
  <si>
    <t>9/18/2022</t>
  </si>
  <si>
    <t>7/23/2021</t>
  </si>
  <si>
    <t>06/08/2021</t>
  </si>
  <si>
    <t>10/15/2022</t>
  </si>
  <si>
    <t>4/29/2022</t>
  </si>
  <si>
    <t>1/19/2021</t>
  </si>
  <si>
    <t>05/01/2022</t>
  </si>
  <si>
    <t>12/08/2021</t>
  </si>
  <si>
    <t>4/17/2022</t>
  </si>
  <si>
    <t>02/08/2021</t>
  </si>
  <si>
    <t>01/06/2021</t>
  </si>
  <si>
    <t>6/13/2021</t>
  </si>
  <si>
    <t>2/20/2021</t>
  </si>
  <si>
    <t>3/19/2021</t>
  </si>
  <si>
    <t>03/09/2022</t>
  </si>
  <si>
    <t>9/30/2021</t>
  </si>
  <si>
    <t>7/24/2021</t>
  </si>
  <si>
    <t>10/21/2022</t>
  </si>
  <si>
    <t>10/17/2021</t>
  </si>
  <si>
    <t>03/02/2022</t>
  </si>
  <si>
    <t>09/11/2021</t>
  </si>
  <si>
    <t>07/05/2021</t>
  </si>
  <si>
    <t>5/27/2021</t>
  </si>
  <si>
    <t>6/29/2021</t>
  </si>
  <si>
    <t>10/25/2022</t>
  </si>
  <si>
    <t>2/15/2022</t>
  </si>
  <si>
    <t>2/13/2021</t>
  </si>
  <si>
    <t>01/11/2022</t>
  </si>
  <si>
    <t>agrtc/403\XYZ/815</t>
  </si>
  <si>
    <t>grtcd/906\HMSNXY/847</t>
  </si>
  <si>
    <t>cde/903\VHMSNX/233</t>
  </si>
  <si>
    <t>agrtc/535\XYZ/929</t>
  </si>
  <si>
    <t>grtcd/140\HMSNXY/464</t>
  </si>
  <si>
    <t>cde/277\VHMSNX/270</t>
  </si>
  <si>
    <t>agrtc/227\XYZ/784</t>
  </si>
  <si>
    <t>grtcd/296\HMSNXY/818</t>
  </si>
  <si>
    <t>cde/917\VHMSNX/875</t>
  </si>
  <si>
    <t>agrtc/976\XYZ/186</t>
  </si>
  <si>
    <t>grtcd/574\HMSNXY/244</t>
  </si>
  <si>
    <t>cde/294\VHMSNX/840</t>
  </si>
  <si>
    <t>agrtc/653\XYZ/426</t>
  </si>
  <si>
    <t>grtcd/152\HMSNXY/751</t>
  </si>
  <si>
    <t>cde/395\VHMSNX/365</t>
  </si>
  <si>
    <t>agrtc/675\XYZ/349</t>
  </si>
  <si>
    <t>grtcd/825\HMSNXY/415</t>
  </si>
  <si>
    <t>cde/638\VHMSNX/673</t>
  </si>
  <si>
    <t>agrtc/322\XYZ/235</t>
  </si>
  <si>
    <t>grtcd/825\HMSNXY/593</t>
  </si>
  <si>
    <t>cde/262\VHMSNX/520</t>
  </si>
  <si>
    <t>agrtc/351\XYZ/236</t>
  </si>
  <si>
    <t>grtcd/771\HMSNXY/611</t>
  </si>
  <si>
    <t>agrtc/978\XYZ/960</t>
  </si>
  <si>
    <t>grtcd/804\HMSNXY/360</t>
  </si>
  <si>
    <t>cde/964\VHMSNX/705</t>
  </si>
  <si>
    <t>agrtc/739\XYZ/967</t>
  </si>
  <si>
    <t>grtcd/597\HMSNXY/670</t>
  </si>
  <si>
    <t>cde/661\VHMSNX/836</t>
  </si>
  <si>
    <t>agrtc/256\XYZ/439</t>
  </si>
  <si>
    <t>grtcd/317\HMSNXY/809</t>
  </si>
  <si>
    <t>cde/115\VHMSNX/650</t>
  </si>
  <si>
    <t>agrtc/810\XYZ/917</t>
  </si>
  <si>
    <t>grtcd/801\HMSNXY/840</t>
  </si>
  <si>
    <t>cde/632\VHMSNX/915</t>
  </si>
  <si>
    <t>agrtc/488\XYZ/528</t>
  </si>
  <si>
    <t>grtcd/447\HMSNXY/313</t>
  </si>
  <si>
    <t>cde/715\VHMSNX/142</t>
  </si>
  <si>
    <t>agrtc/733\XYZ/900</t>
  </si>
  <si>
    <t>grtcd/894\HMSNXY/242</t>
  </si>
  <si>
    <t>cde/366\VHMSNX/265</t>
  </si>
  <si>
    <t>agrtc/542\XYZ/836</t>
  </si>
  <si>
    <t>grtcd/359\HMSNXY/714</t>
  </si>
  <si>
    <t>cde/935\VHMSNX/882</t>
  </si>
  <si>
    <t>agrtc/124\XYZ/568</t>
  </si>
  <si>
    <t>grtcd/965\HMSNXY/270</t>
  </si>
  <si>
    <t>agrtc/670\XYZ/674</t>
  </si>
  <si>
    <t>grtcd/928\HMSNXY/647</t>
  </si>
  <si>
    <t>cde/191\VHMSNX/613</t>
  </si>
  <si>
    <t>agrtc/482\XYZ/126</t>
  </si>
  <si>
    <t>grtcd/879\HMSNXY/305</t>
  </si>
  <si>
    <t>cde/185\VHMSNX/365</t>
  </si>
  <si>
    <t>agrtc/793\XYZ/246</t>
  </si>
  <si>
    <t>grtcd/998\HMSNXY/402</t>
  </si>
  <si>
    <t>cde/162\VHMSNX/146</t>
  </si>
  <si>
    <t>agrtc/301\XYZ/535</t>
  </si>
  <si>
    <t>grtcd/337\HMSNXY/398</t>
  </si>
  <si>
    <t>cde/802\VHMSNX/645</t>
  </si>
  <si>
    <t>agrtc/561\XYZ/844</t>
  </si>
  <si>
    <t>grtcd/148\HMSNXY/424</t>
  </si>
  <si>
    <t>cde/478\VHMSNX/648</t>
  </si>
  <si>
    <t>agrtc/410\XYZ/496</t>
  </si>
  <si>
    <t>grtcd/181\HMSNXY/963</t>
  </si>
  <si>
    <t>cde/530\VHMSNX/241</t>
  </si>
  <si>
    <t>agrtc/253\XYZ/754</t>
  </si>
  <si>
    <t>grtcd/497\HMSNXY/454</t>
  </si>
  <si>
    <t>cde/324\VHMSNX/371</t>
  </si>
  <si>
    <t>agrtc/541\XYZ/354</t>
  </si>
  <si>
    <t>grtcd/745\HMSNXY/969</t>
  </si>
  <si>
    <t>agrtc/878\XYZ/710</t>
  </si>
  <si>
    <t>grtcd/863\HMSNXY/209</t>
  </si>
  <si>
    <t>cde/573\VHMSNX/362</t>
  </si>
  <si>
    <t>agrtc/489\XYZ/896</t>
  </si>
  <si>
    <t>grtcd/763\HMSNXY/348</t>
  </si>
  <si>
    <t>cde/979\VHMSNX/760</t>
  </si>
  <si>
    <t>agrtc/643\XYZ/839</t>
  </si>
  <si>
    <t>grtcd/822\HMSNXY/654</t>
  </si>
  <si>
    <t>cde/447\VHMSNX/535</t>
  </si>
  <si>
    <t>agrtc/377\XYZ/390</t>
  </si>
  <si>
    <t>grtcd/505\HMSNXY/613</t>
  </si>
  <si>
    <t>cde/876\VHMSNX/539</t>
  </si>
  <si>
    <t>agrtc/901\XYZ/870</t>
  </si>
  <si>
    <t>grtcd/664\HMSNXY/430</t>
  </si>
  <si>
    <t>cde/940\VHMSNX/941</t>
  </si>
  <si>
    <t>agrtc/405\XYZ/495</t>
  </si>
  <si>
    <t>grtcd/362\HMSNXY/744</t>
  </si>
  <si>
    <t>cde/232\VHMSNX/680</t>
  </si>
  <si>
    <t>agrtc/702\XYZ/833</t>
  </si>
  <si>
    <t>grtcd/978\HMSNXY/735</t>
  </si>
  <si>
    <t>cde/342\VHMSNX/914</t>
  </si>
  <si>
    <t>agrtc/681\XYZ/614</t>
  </si>
  <si>
    <t>grtcd/241\HMSNXY/623</t>
  </si>
  <si>
    <t>agrtc/424\XYZ/147</t>
  </si>
  <si>
    <t>grtcd/324\HMSNXY/505</t>
  </si>
  <si>
    <t>cde/217\VHMSNX/882</t>
  </si>
  <si>
    <t>agrtc/113\XYZ/547</t>
  </si>
  <si>
    <t>grtcd/472\HMSNXY/309</t>
  </si>
  <si>
    <t>cde/441\VHMSNX/531</t>
  </si>
  <si>
    <t>agrtc/870\XYZ/108</t>
  </si>
  <si>
    <t>grtcd/293\HMSNXY/676</t>
  </si>
  <si>
    <t>Mixed values</t>
  </si>
  <si>
    <t>American Dates</t>
  </si>
  <si>
    <t>Numbers as text</t>
  </si>
  <si>
    <t>VAT Paid</t>
  </si>
  <si>
    <t>Micheál Martin, Ireland</t>
  </si>
  <si>
    <t>Dick Schoof, Netherlands</t>
  </si>
  <si>
    <t>Total Sale</t>
  </si>
  <si>
    <t>New Job Creation</t>
  </si>
  <si>
    <t>Friedrich Merz, Germany</t>
  </si>
  <si>
    <t>Average</t>
  </si>
  <si>
    <t>VAT Rate</t>
  </si>
  <si>
    <t>Total units Sold</t>
  </si>
  <si>
    <t>Total Units Sold</t>
  </si>
  <si>
    <t>Highest</t>
  </si>
  <si>
    <t>Lowest</t>
  </si>
  <si>
    <t>VAT Paid 2</t>
  </si>
  <si>
    <t>VAT Paid 3</t>
  </si>
  <si>
    <t>Count numbers</t>
  </si>
  <si>
    <t>Countif</t>
  </si>
  <si>
    <t>Sumif</t>
  </si>
  <si>
    <t>Row Labels</t>
  </si>
  <si>
    <t>Grand Total</t>
  </si>
  <si>
    <t>Sum of Total Sale</t>
  </si>
  <si>
    <t>Column Labels</t>
  </si>
  <si>
    <t>count Rows</t>
  </si>
  <si>
    <t>Mariana</t>
  </si>
  <si>
    <t>Textsplit</t>
  </si>
  <si>
    <t>Textafter</t>
  </si>
  <si>
    <t>Textbefore</t>
  </si>
  <si>
    <t>And</t>
  </si>
  <si>
    <t>Vatican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</si>
</sst>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mmm\ yyyy"/>
    <numFmt numFmtId="166" formatCode="d\ mmm\ yyyy"/>
    <numFmt numFmtId="173" formatCode="_-* #,##0_-;\-* #,##0_-;_-* &quot;-&quot;??_-;_-@_-"/>
  </numFmts>
  <fonts count="9" x14ac:knownFonts="1">
    <font>
      <sz val="11"/>
      <color theme="1"/>
      <name val="Calibri"/>
      <family val="2"/>
      <scheme val="minor"/>
    </font>
    <font>
      <sz val="11"/>
      <color theme="0"/>
      <name val="Calibri"/>
      <family val="2"/>
      <scheme val="minor"/>
    </font>
    <font>
      <b/>
      <sz val="12"/>
      <color theme="0"/>
      <name val="Calibri"/>
      <family val="2"/>
      <scheme val="minor"/>
    </font>
    <font>
      <sz val="11"/>
      <color theme="1"/>
      <name val="Calibri"/>
      <family val="2"/>
      <scheme val="minor"/>
    </font>
    <font>
      <b/>
      <sz val="11"/>
      <color theme="1"/>
      <name val="Calibri"/>
      <family val="2"/>
      <scheme val="minor"/>
    </font>
    <font>
      <sz val="10"/>
      <name val="Arial"/>
      <family val="2"/>
    </font>
    <font>
      <sz val="10"/>
      <name val="Segoe UI"/>
      <family val="2"/>
    </font>
    <font>
      <b/>
      <sz val="10"/>
      <name val="Segoe UI"/>
      <family val="2"/>
    </font>
    <font>
      <sz val="8"/>
      <name val="Calibri"/>
      <family val="2"/>
      <scheme val="minor"/>
    </font>
  </fonts>
  <fills count="5">
    <fill>
      <patternFill patternType="none"/>
    </fill>
    <fill>
      <patternFill patternType="gray125"/>
    </fill>
    <fill>
      <patternFill patternType="solid">
        <fgColor theme="9" tint="-0.499984740745262"/>
        <bgColor indexed="64"/>
      </patternFill>
    </fill>
    <fill>
      <patternFill patternType="solid">
        <fgColor rgb="FFFF0000"/>
        <bgColor indexed="64"/>
      </patternFill>
    </fill>
    <fill>
      <patternFill patternType="solid">
        <fgColor theme="0"/>
        <bgColor indexed="64"/>
      </patternFill>
    </fill>
  </fills>
  <borders count="1">
    <border>
      <left/>
      <right/>
      <top/>
      <bottom/>
      <diagonal/>
    </border>
  </borders>
  <cellStyleXfs count="5">
    <xf numFmtId="0" fontId="0" fillId="0" borderId="0"/>
    <xf numFmtId="9" fontId="3" fillId="0" borderId="0" applyFont="0" applyFill="0" applyBorder="0" applyAlignment="0" applyProtection="0"/>
    <xf numFmtId="0" fontId="5" fillId="0" borderId="0"/>
    <xf numFmtId="0" fontId="5" fillId="0" borderId="0"/>
    <xf numFmtId="43" fontId="3" fillId="0" borderId="0" applyFont="0" applyFill="0" applyBorder="0" applyAlignment="0" applyProtection="0"/>
  </cellStyleXfs>
  <cellXfs count="19">
    <xf numFmtId="0" fontId="0" fillId="0" borderId="0" xfId="0"/>
    <xf numFmtId="9" fontId="0" fillId="0" borderId="0" xfId="0" applyNumberFormat="1"/>
    <xf numFmtId="0" fontId="2" fillId="2" borderId="0" xfId="0" applyFont="1" applyFill="1"/>
    <xf numFmtId="0" fontId="2" fillId="3" borderId="0" xfId="0" applyFont="1" applyFill="1"/>
    <xf numFmtId="9" fontId="1" fillId="0" borderId="0" xfId="0" applyNumberFormat="1" applyFont="1"/>
    <xf numFmtId="0" fontId="4" fillId="0" borderId="0" xfId="0" applyFont="1"/>
    <xf numFmtId="164" fontId="0" fillId="0" borderId="0" xfId="1" applyNumberFormat="1" applyFont="1"/>
    <xf numFmtId="165" fontId="0" fillId="0" borderId="0" xfId="0" applyNumberFormat="1"/>
    <xf numFmtId="9" fontId="0" fillId="0" borderId="0" xfId="0" applyNumberFormat="1" applyProtection="1">
      <protection locked="0"/>
    </xf>
    <xf numFmtId="166" fontId="0" fillId="0" borderId="0" xfId="0" applyNumberFormat="1"/>
    <xf numFmtId="0" fontId="6" fillId="0" borderId="0" xfId="2" applyFont="1"/>
    <xf numFmtId="1" fontId="0" fillId="0" borderId="0" xfId="0" applyNumberFormat="1"/>
    <xf numFmtId="0" fontId="7" fillId="0" borderId="0" xfId="2" applyFont="1"/>
    <xf numFmtId="164" fontId="0" fillId="0" borderId="0" xfId="0" applyNumberFormat="1"/>
    <xf numFmtId="173" fontId="0" fillId="0" borderId="0" xfId="4" applyNumberFormat="1" applyFont="1"/>
    <xf numFmtId="9" fontId="0" fillId="0" borderId="0" xfId="1" applyFont="1"/>
    <xf numFmtId="0" fontId="0" fillId="4" borderId="0" xfId="0" applyFill="1"/>
    <xf numFmtId="0" fontId="0" fillId="4" borderId="0" xfId="0" applyFill="1" applyAlignment="1">
      <alignment horizontal="left"/>
    </xf>
    <xf numFmtId="3" fontId="0" fillId="4" borderId="0" xfId="0" applyNumberFormat="1" applyFill="1"/>
  </cellXfs>
  <cellStyles count="5">
    <cellStyle name="Comma" xfId="4" builtinId="3"/>
    <cellStyle name="Comma 2" xfId="3" xr:uid="{1F4B1964-EFC9-4805-8C62-0A4B16FDF63B}"/>
    <cellStyle name="Normal" xfId="0" builtinId="0"/>
    <cellStyle name="Normal 2" xfId="2" xr:uid="{0C13486B-7747-4651-9AF3-4F0E716EECAE}"/>
    <cellStyle name="Percent" xfId="1" builtinId="5"/>
  </cellStyles>
  <dxfs count="32">
    <dxf>
      <fill>
        <patternFill>
          <bgColor theme="9"/>
        </patternFill>
      </fill>
    </dxf>
    <dxf>
      <font>
        <color rgb="FF9C5700"/>
      </font>
      <fill>
        <patternFill>
          <bgColor rgb="FFFFEB9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1.xml"/><Relationship Id="rId18" Type="http://schemas.microsoft.com/office/2011/relationships/timelineCache" Target="timelineCaches/timelineCache1.xml"/><Relationship Id="rId3" Type="http://schemas.openxmlformats.org/officeDocument/2006/relationships/chartsheet" Target="chartsheets/sheet1.xml"/><Relationship Id="rId21" Type="http://schemas.openxmlformats.org/officeDocument/2006/relationships/sharedStrings" Target="sharedStrings.xml"/><Relationship Id="rId7" Type="http://schemas.openxmlformats.org/officeDocument/2006/relationships/worksheet" Target="worksheets/sheet6.xml"/><Relationship Id="rId12" Type="http://schemas.openxmlformats.org/officeDocument/2006/relationships/worksheet" Target="worksheets/sheet10.xml"/><Relationship Id="rId17" Type="http://schemas.microsoft.com/office/2007/relationships/slicerCache" Target="slicerCaches/slicerCache2.xml"/><Relationship Id="rId2" Type="http://schemas.openxmlformats.org/officeDocument/2006/relationships/worksheet" Target="worksheets/sheet2.xml"/><Relationship Id="rId16" Type="http://schemas.microsoft.com/office/2007/relationships/slicerCache" Target="slicerCaches/slicerCache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9.xml"/><Relationship Id="rId5" Type="http://schemas.openxmlformats.org/officeDocument/2006/relationships/worksheet" Target="worksheets/sheet4.xml"/><Relationship Id="rId15" Type="http://schemas.openxmlformats.org/officeDocument/2006/relationships/pivotCacheDefinition" Target="pivotCache/pivotCacheDefinition1.xml"/><Relationship Id="rId23" Type="http://schemas.openxmlformats.org/officeDocument/2006/relationships/customXml" Target="../customXml/item1.xml"/><Relationship Id="rId10" Type="http://schemas.openxmlformats.org/officeDocument/2006/relationships/worksheet" Target="worksheets/sheet8.xml"/><Relationship Id="rId19"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chartsheet" Target="chartsheets/sheet2.xml"/><Relationship Id="rId14" Type="http://schemas.openxmlformats.org/officeDocument/2006/relationships/worksheet" Target="worksheets/sheet1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4.xml"/><Relationship Id="rId1" Type="http://schemas.microsoft.com/office/2011/relationships/chartStyle" Target="style4.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[William's Excel Training 8 August.xlsx]Pivot!PivotTable1</c:name>
    <c:fmtId val="0"/>
  </c:pivotSource>
  <c:chart>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Pivot!$B$3:$B$4</c:f>
              <c:strCache>
                <c:ptCount val="1"/>
                <c:pt idx="0">
                  <c:v>Amarilla</c:v>
                </c:pt>
              </c:strCache>
            </c:strRef>
          </c:tx>
          <c:spPr>
            <a:solidFill>
              <a:schemeClr val="accent1"/>
            </a:solidFill>
            <a:ln>
              <a:noFill/>
            </a:ln>
            <a:effectLst/>
            <a:sp3d/>
          </c:spPr>
          <c:invertIfNegative val="0"/>
          <c:cat>
            <c:strRef>
              <c:f>Pivot!$A$5:$A$11</c:f>
              <c:strCache>
                <c:ptCount val="6"/>
                <c:pt idx="0">
                  <c:v>France</c:v>
                </c:pt>
                <c:pt idx="1">
                  <c:v>Germany</c:v>
                </c:pt>
                <c:pt idx="2">
                  <c:v>Ireland</c:v>
                </c:pt>
                <c:pt idx="3">
                  <c:v>Italy</c:v>
                </c:pt>
                <c:pt idx="4">
                  <c:v>Netherlands</c:v>
                </c:pt>
                <c:pt idx="5">
                  <c:v>Spain</c:v>
                </c:pt>
              </c:strCache>
            </c:strRef>
          </c:cat>
          <c:val>
            <c:numRef>
              <c:f>Pivot!$B$5:$B$11</c:f>
              <c:numCache>
                <c:formatCode>#,##0</c:formatCode>
                <c:ptCount val="6"/>
                <c:pt idx="0">
                  <c:v>6869791</c:v>
                </c:pt>
                <c:pt idx="1">
                  <c:v>10067535</c:v>
                </c:pt>
                <c:pt idx="2">
                  <c:v>6608484</c:v>
                </c:pt>
                <c:pt idx="3">
                  <c:v>10112634</c:v>
                </c:pt>
                <c:pt idx="4">
                  <c:v>8185575</c:v>
                </c:pt>
                <c:pt idx="5">
                  <c:v>9430387</c:v>
                </c:pt>
              </c:numCache>
            </c:numRef>
          </c:val>
          <c:extLst>
            <c:ext xmlns:c16="http://schemas.microsoft.com/office/drawing/2014/chart" uri="{C3380CC4-5D6E-409C-BE32-E72D297353CC}">
              <c16:uniqueId val="{00000000-C39D-4297-A77B-AAEB99DDFFDA}"/>
            </c:ext>
          </c:extLst>
        </c:ser>
        <c:ser>
          <c:idx val="1"/>
          <c:order val="1"/>
          <c:tx>
            <c:strRef>
              <c:f>Pivot!$C$3:$C$4</c:f>
              <c:strCache>
                <c:ptCount val="1"/>
                <c:pt idx="0">
                  <c:v>Carretera</c:v>
                </c:pt>
              </c:strCache>
            </c:strRef>
          </c:tx>
          <c:spPr>
            <a:solidFill>
              <a:schemeClr val="accent2"/>
            </a:solidFill>
            <a:ln>
              <a:noFill/>
            </a:ln>
            <a:effectLst/>
            <a:sp3d/>
          </c:spPr>
          <c:invertIfNegative val="0"/>
          <c:cat>
            <c:strRef>
              <c:f>Pivot!$A$5:$A$11</c:f>
              <c:strCache>
                <c:ptCount val="6"/>
                <c:pt idx="0">
                  <c:v>France</c:v>
                </c:pt>
                <c:pt idx="1">
                  <c:v>Germany</c:v>
                </c:pt>
                <c:pt idx="2">
                  <c:v>Ireland</c:v>
                </c:pt>
                <c:pt idx="3">
                  <c:v>Italy</c:v>
                </c:pt>
                <c:pt idx="4">
                  <c:v>Netherlands</c:v>
                </c:pt>
                <c:pt idx="5">
                  <c:v>Spain</c:v>
                </c:pt>
              </c:strCache>
            </c:strRef>
          </c:cat>
          <c:val>
            <c:numRef>
              <c:f>Pivot!$C$5:$C$11</c:f>
              <c:numCache>
                <c:formatCode>#,##0</c:formatCode>
                <c:ptCount val="6"/>
                <c:pt idx="0">
                  <c:v>139034</c:v>
                </c:pt>
                <c:pt idx="1">
                  <c:v>140994</c:v>
                </c:pt>
                <c:pt idx="2">
                  <c:v>100725</c:v>
                </c:pt>
                <c:pt idx="3">
                  <c:v>99379</c:v>
                </c:pt>
                <c:pt idx="4">
                  <c:v>127231</c:v>
                </c:pt>
                <c:pt idx="5">
                  <c:v>126172</c:v>
                </c:pt>
              </c:numCache>
            </c:numRef>
          </c:val>
          <c:extLst>
            <c:ext xmlns:c16="http://schemas.microsoft.com/office/drawing/2014/chart" uri="{C3380CC4-5D6E-409C-BE32-E72D297353CC}">
              <c16:uniqueId val="{00000001-C39D-4297-A77B-AAEB99DDFFDA}"/>
            </c:ext>
          </c:extLst>
        </c:ser>
        <c:ser>
          <c:idx val="2"/>
          <c:order val="2"/>
          <c:tx>
            <c:strRef>
              <c:f>Pivot!$D$3:$D$4</c:f>
              <c:strCache>
                <c:ptCount val="1"/>
                <c:pt idx="0">
                  <c:v>Montana</c:v>
                </c:pt>
              </c:strCache>
            </c:strRef>
          </c:tx>
          <c:spPr>
            <a:solidFill>
              <a:schemeClr val="accent3"/>
            </a:solidFill>
            <a:ln>
              <a:noFill/>
            </a:ln>
            <a:effectLst/>
            <a:sp3d/>
          </c:spPr>
          <c:invertIfNegative val="0"/>
          <c:cat>
            <c:strRef>
              <c:f>Pivot!$A$5:$A$11</c:f>
              <c:strCache>
                <c:ptCount val="6"/>
                <c:pt idx="0">
                  <c:v>France</c:v>
                </c:pt>
                <c:pt idx="1">
                  <c:v>Germany</c:v>
                </c:pt>
                <c:pt idx="2">
                  <c:v>Ireland</c:v>
                </c:pt>
                <c:pt idx="3">
                  <c:v>Italy</c:v>
                </c:pt>
                <c:pt idx="4">
                  <c:v>Netherlands</c:v>
                </c:pt>
                <c:pt idx="5">
                  <c:v>Spain</c:v>
                </c:pt>
              </c:strCache>
            </c:strRef>
          </c:cat>
          <c:val>
            <c:numRef>
              <c:f>Pivot!$D$5:$D$11</c:f>
              <c:numCache>
                <c:formatCode>#,##0</c:formatCode>
                <c:ptCount val="6"/>
                <c:pt idx="0">
                  <c:v>139390</c:v>
                </c:pt>
                <c:pt idx="1">
                  <c:v>188427</c:v>
                </c:pt>
                <c:pt idx="2">
                  <c:v>209665</c:v>
                </c:pt>
                <c:pt idx="3">
                  <c:v>196297</c:v>
                </c:pt>
                <c:pt idx="4">
                  <c:v>213617</c:v>
                </c:pt>
                <c:pt idx="5">
                  <c:v>197887</c:v>
                </c:pt>
              </c:numCache>
            </c:numRef>
          </c:val>
          <c:extLst>
            <c:ext xmlns:c16="http://schemas.microsoft.com/office/drawing/2014/chart" uri="{C3380CC4-5D6E-409C-BE32-E72D297353CC}">
              <c16:uniqueId val="{00000002-C39D-4297-A77B-AAEB99DDFFDA}"/>
            </c:ext>
          </c:extLst>
        </c:ser>
        <c:ser>
          <c:idx val="3"/>
          <c:order val="3"/>
          <c:tx>
            <c:strRef>
              <c:f>Pivot!$E$3:$E$4</c:f>
              <c:strCache>
                <c:ptCount val="1"/>
                <c:pt idx="0">
                  <c:v>Paseo</c:v>
                </c:pt>
              </c:strCache>
            </c:strRef>
          </c:tx>
          <c:spPr>
            <a:solidFill>
              <a:schemeClr val="accent4"/>
            </a:solidFill>
            <a:ln>
              <a:noFill/>
            </a:ln>
            <a:effectLst/>
            <a:sp3d/>
          </c:spPr>
          <c:invertIfNegative val="0"/>
          <c:cat>
            <c:strRef>
              <c:f>Pivot!$A$5:$A$11</c:f>
              <c:strCache>
                <c:ptCount val="6"/>
                <c:pt idx="0">
                  <c:v>France</c:v>
                </c:pt>
                <c:pt idx="1">
                  <c:v>Germany</c:v>
                </c:pt>
                <c:pt idx="2">
                  <c:v>Ireland</c:v>
                </c:pt>
                <c:pt idx="3">
                  <c:v>Italy</c:v>
                </c:pt>
                <c:pt idx="4">
                  <c:v>Netherlands</c:v>
                </c:pt>
                <c:pt idx="5">
                  <c:v>Spain</c:v>
                </c:pt>
              </c:strCache>
            </c:strRef>
          </c:cat>
          <c:val>
            <c:numRef>
              <c:f>Pivot!$E$5:$E$11</c:f>
              <c:numCache>
                <c:formatCode>#,##0</c:formatCode>
                <c:ptCount val="6"/>
                <c:pt idx="0">
                  <c:v>824261</c:v>
                </c:pt>
                <c:pt idx="1">
                  <c:v>569198</c:v>
                </c:pt>
                <c:pt idx="2">
                  <c:v>836475</c:v>
                </c:pt>
                <c:pt idx="3">
                  <c:v>798146</c:v>
                </c:pt>
                <c:pt idx="4">
                  <c:v>965669</c:v>
                </c:pt>
                <c:pt idx="5">
                  <c:v>577810</c:v>
                </c:pt>
              </c:numCache>
            </c:numRef>
          </c:val>
          <c:extLst>
            <c:ext xmlns:c16="http://schemas.microsoft.com/office/drawing/2014/chart" uri="{C3380CC4-5D6E-409C-BE32-E72D297353CC}">
              <c16:uniqueId val="{00000003-C39D-4297-A77B-AAEB99DDFFDA}"/>
            </c:ext>
          </c:extLst>
        </c:ser>
        <c:ser>
          <c:idx val="4"/>
          <c:order val="4"/>
          <c:tx>
            <c:strRef>
              <c:f>Pivot!$F$3:$F$4</c:f>
              <c:strCache>
                <c:ptCount val="1"/>
                <c:pt idx="0">
                  <c:v>Velo</c:v>
                </c:pt>
              </c:strCache>
            </c:strRef>
          </c:tx>
          <c:spPr>
            <a:solidFill>
              <a:schemeClr val="accent5"/>
            </a:solidFill>
            <a:ln>
              <a:noFill/>
            </a:ln>
            <a:effectLst/>
            <a:sp3d/>
          </c:spPr>
          <c:invertIfNegative val="0"/>
          <c:cat>
            <c:strRef>
              <c:f>Pivot!$A$5:$A$11</c:f>
              <c:strCache>
                <c:ptCount val="6"/>
                <c:pt idx="0">
                  <c:v>France</c:v>
                </c:pt>
                <c:pt idx="1">
                  <c:v>Germany</c:v>
                </c:pt>
                <c:pt idx="2">
                  <c:v>Ireland</c:v>
                </c:pt>
                <c:pt idx="3">
                  <c:v>Italy</c:v>
                </c:pt>
                <c:pt idx="4">
                  <c:v>Netherlands</c:v>
                </c:pt>
                <c:pt idx="5">
                  <c:v>Spain</c:v>
                </c:pt>
              </c:strCache>
            </c:strRef>
          </c:cat>
          <c:val>
            <c:numRef>
              <c:f>Pivot!$F$5:$F$11</c:f>
              <c:numCache>
                <c:formatCode>#,##0</c:formatCode>
                <c:ptCount val="6"/>
                <c:pt idx="0">
                  <c:v>5126654</c:v>
                </c:pt>
                <c:pt idx="1">
                  <c:v>4191460</c:v>
                </c:pt>
                <c:pt idx="2">
                  <c:v>4348323</c:v>
                </c:pt>
                <c:pt idx="3">
                  <c:v>3852753</c:v>
                </c:pt>
                <c:pt idx="4">
                  <c:v>4981061</c:v>
                </c:pt>
                <c:pt idx="5">
                  <c:v>2595757</c:v>
                </c:pt>
              </c:numCache>
            </c:numRef>
          </c:val>
          <c:extLst>
            <c:ext xmlns:c16="http://schemas.microsoft.com/office/drawing/2014/chart" uri="{C3380CC4-5D6E-409C-BE32-E72D297353CC}">
              <c16:uniqueId val="{00000004-C39D-4297-A77B-AAEB99DDFFDA}"/>
            </c:ext>
          </c:extLst>
        </c:ser>
        <c:ser>
          <c:idx val="5"/>
          <c:order val="5"/>
          <c:tx>
            <c:strRef>
              <c:f>Pivot!$G$3:$G$4</c:f>
              <c:strCache>
                <c:ptCount val="1"/>
                <c:pt idx="0">
                  <c:v>VTT</c:v>
                </c:pt>
              </c:strCache>
            </c:strRef>
          </c:tx>
          <c:spPr>
            <a:solidFill>
              <a:schemeClr val="accent6"/>
            </a:solidFill>
            <a:ln>
              <a:noFill/>
            </a:ln>
            <a:effectLst/>
            <a:sp3d/>
          </c:spPr>
          <c:invertIfNegative val="0"/>
          <c:cat>
            <c:strRef>
              <c:f>Pivot!$A$5:$A$11</c:f>
              <c:strCache>
                <c:ptCount val="6"/>
                <c:pt idx="0">
                  <c:v>France</c:v>
                </c:pt>
                <c:pt idx="1">
                  <c:v>Germany</c:v>
                </c:pt>
                <c:pt idx="2">
                  <c:v>Ireland</c:v>
                </c:pt>
                <c:pt idx="3">
                  <c:v>Italy</c:v>
                </c:pt>
                <c:pt idx="4">
                  <c:v>Netherlands</c:v>
                </c:pt>
                <c:pt idx="5">
                  <c:v>Spain</c:v>
                </c:pt>
              </c:strCache>
            </c:strRef>
          </c:cat>
          <c:val>
            <c:numRef>
              <c:f>Pivot!$G$5:$G$11</c:f>
              <c:numCache>
                <c:formatCode>#,##0</c:formatCode>
                <c:ptCount val="6"/>
                <c:pt idx="0">
                  <c:v>10608793</c:v>
                </c:pt>
                <c:pt idx="1">
                  <c:v>8229232</c:v>
                </c:pt>
                <c:pt idx="2">
                  <c:v>8674149</c:v>
                </c:pt>
                <c:pt idx="3">
                  <c:v>7926662</c:v>
                </c:pt>
                <c:pt idx="4">
                  <c:v>10807378</c:v>
                </c:pt>
                <c:pt idx="5">
                  <c:v>6472248</c:v>
                </c:pt>
              </c:numCache>
            </c:numRef>
          </c:val>
          <c:extLst>
            <c:ext xmlns:c16="http://schemas.microsoft.com/office/drawing/2014/chart" uri="{C3380CC4-5D6E-409C-BE32-E72D297353CC}">
              <c16:uniqueId val="{00000005-C39D-4297-A77B-AAEB99DDFFDA}"/>
            </c:ext>
          </c:extLst>
        </c:ser>
        <c:dLbls>
          <c:showLegendKey val="0"/>
          <c:showVal val="0"/>
          <c:showCatName val="0"/>
          <c:showSerName val="0"/>
          <c:showPercent val="0"/>
          <c:showBubbleSize val="0"/>
        </c:dLbls>
        <c:gapWidth val="150"/>
        <c:shape val="box"/>
        <c:axId val="1216250464"/>
        <c:axId val="1216250944"/>
        <c:axId val="0"/>
      </c:bar3DChart>
      <c:catAx>
        <c:axId val="12162504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250944"/>
        <c:crosses val="autoZero"/>
        <c:auto val="1"/>
        <c:lblAlgn val="ctr"/>
        <c:lblOffset val="100"/>
        <c:noMultiLvlLbl val="0"/>
      </c:catAx>
      <c:valAx>
        <c:axId val="1216250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62504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'VAT Rates'!$F$6</c:f>
              <c:strCache>
                <c:ptCount val="1"/>
                <c:pt idx="0">
                  <c:v>Countif</c:v>
                </c:pt>
              </c:strCache>
            </c:strRef>
          </c:tx>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cat>
            <c:strRef>
              <c:f>'VAT Rates'!$D$7:$D$12</c:f>
              <c:strCache>
                <c:ptCount val="6"/>
                <c:pt idx="0">
                  <c:v>France</c:v>
                </c:pt>
                <c:pt idx="1">
                  <c:v>Germany</c:v>
                </c:pt>
                <c:pt idx="2">
                  <c:v>Ireland</c:v>
                </c:pt>
                <c:pt idx="3">
                  <c:v>Italy</c:v>
                </c:pt>
                <c:pt idx="4">
                  <c:v>Netherlands</c:v>
                </c:pt>
                <c:pt idx="5">
                  <c:v>Spain</c:v>
                </c:pt>
              </c:strCache>
            </c:strRef>
          </c:cat>
          <c:val>
            <c:numRef>
              <c:f>'VAT Rates'!$F$7:$F$12</c:f>
              <c:numCache>
                <c:formatCode>General</c:formatCode>
                <c:ptCount val="6"/>
                <c:pt idx="0">
                  <c:v>120</c:v>
                </c:pt>
                <c:pt idx="1">
                  <c:v>120</c:v>
                </c:pt>
                <c:pt idx="2">
                  <c:v>113</c:v>
                </c:pt>
                <c:pt idx="3">
                  <c:v>111</c:v>
                </c:pt>
                <c:pt idx="4">
                  <c:v>122</c:v>
                </c:pt>
                <c:pt idx="5">
                  <c:v>113</c:v>
                </c:pt>
              </c:numCache>
            </c:numRef>
          </c:val>
          <c:extLst>
            <c:ext xmlns:c16="http://schemas.microsoft.com/office/drawing/2014/chart" uri="{C3380CC4-5D6E-409C-BE32-E72D297353CC}">
              <c16:uniqueId val="{00000000-683C-483B-BB35-C4639286E96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'Washing Powder'!$G$4</c:f>
              <c:strCache>
                <c:ptCount val="1"/>
                <c:pt idx="0">
                  <c:v>Market Share</c:v>
                </c:pt>
              </c:strCache>
            </c:strRef>
          </c:tx>
          <c:dPt>
            <c:idx val="0"/>
            <c:bubble3D val="0"/>
            <c:spPr>
              <a:solidFill>
                <a:schemeClr val="accent1"/>
              </a:solidFill>
              <a:ln>
                <a:noFill/>
              </a:ln>
              <a:effectLst/>
              <a:sp3d/>
            </c:spPr>
          </c:dPt>
          <c:dPt>
            <c:idx val="1"/>
            <c:bubble3D val="0"/>
            <c:explosion val="17"/>
            <c:spPr>
              <a:solidFill>
                <a:srgbClr val="FF0000"/>
              </a:solidFill>
              <a:ln>
                <a:noFill/>
              </a:ln>
              <a:effectLst/>
              <a:sp3d/>
            </c:spPr>
            <c:extLst>
              <c:ext xmlns:c16="http://schemas.microsoft.com/office/drawing/2014/chart" uri="{C3380CC4-5D6E-409C-BE32-E72D297353CC}">
                <c16:uniqueId val="{00000002-2780-4916-8CE6-9F796E885FAD}"/>
              </c:ext>
            </c:extLst>
          </c:dPt>
          <c:dPt>
            <c:idx val="2"/>
            <c:bubble3D val="0"/>
            <c:spPr>
              <a:solidFill>
                <a:schemeClr val="accent3"/>
              </a:solidFill>
              <a:ln>
                <a:noFill/>
              </a:ln>
              <a:effectLst/>
              <a:sp3d/>
            </c:spPr>
          </c:dPt>
          <c:dPt>
            <c:idx val="3"/>
            <c:bubble3D val="0"/>
            <c:spPr>
              <a:solidFill>
                <a:schemeClr val="accent4"/>
              </a:solidFill>
              <a:ln>
                <a:noFill/>
              </a:ln>
              <a:effectLst/>
              <a:sp3d/>
            </c:spPr>
          </c:dPt>
          <c:dPt>
            <c:idx val="4"/>
            <c:bubble3D val="0"/>
            <c:spPr>
              <a:solidFill>
                <a:schemeClr val="accent5"/>
              </a:solidFill>
              <a:ln>
                <a:noFill/>
              </a:ln>
              <a:effectLst/>
              <a:sp3d/>
            </c:spPr>
          </c:dPt>
          <c:cat>
            <c:strRef>
              <c:f>'Washing Powder'!$F$5:$F$9</c:f>
              <c:strCache>
                <c:ptCount val="5"/>
                <c:pt idx="0">
                  <c:v>Fairy</c:v>
                </c:pt>
                <c:pt idx="1">
                  <c:v>Bold</c:v>
                </c:pt>
                <c:pt idx="2">
                  <c:v>Daz</c:v>
                </c:pt>
                <c:pt idx="3">
                  <c:v>Ariel</c:v>
                </c:pt>
                <c:pt idx="4">
                  <c:v>Surf</c:v>
                </c:pt>
              </c:strCache>
            </c:strRef>
          </c:cat>
          <c:val>
            <c:numRef>
              <c:f>'Washing Powder'!$G$5:$G$9</c:f>
              <c:numCache>
                <c:formatCode>0%</c:formatCode>
                <c:ptCount val="5"/>
                <c:pt idx="0">
                  <c:v>0.15503875968992201</c:v>
                </c:pt>
                <c:pt idx="1">
                  <c:v>0.27131782945736399</c:v>
                </c:pt>
                <c:pt idx="2">
                  <c:v>0.170542635658915</c:v>
                </c:pt>
                <c:pt idx="3">
                  <c:v>0.28682170542635699</c:v>
                </c:pt>
                <c:pt idx="4">
                  <c:v>0.12</c:v>
                </c:pt>
              </c:numCache>
            </c:numRef>
          </c:val>
          <c:extLst>
            <c:ext xmlns:c16="http://schemas.microsoft.com/office/drawing/2014/chart" uri="{C3380CC4-5D6E-409C-BE32-E72D297353CC}">
              <c16:uniqueId val="{00000000-2780-4916-8CE6-9F796E885FA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75000"/>
              </a:schemeClr>
            </a:solidFill>
            <a:ln>
              <a:noFill/>
            </a:ln>
            <a:effectLst/>
          </c:spPr>
          <c:invertIfNegative val="0"/>
          <c:dPt>
            <c:idx val="0"/>
            <c:invertIfNegative val="0"/>
            <c:bubble3D val="0"/>
            <c:spPr>
              <a:blipFill>
                <a:blip xmlns:r="http://schemas.openxmlformats.org/officeDocument/2006/relationships" r:embed="rId3"/>
                <a:stretch>
                  <a:fillRect/>
                </a:stretch>
              </a:blipFill>
              <a:ln>
                <a:noFill/>
              </a:ln>
              <a:effectLst/>
            </c:spPr>
            <c:pictureOptions>
              <c:pictureFormat val="stackScale"/>
            </c:pictureOptions>
            <c:extLst>
              <c:ext xmlns:c16="http://schemas.microsoft.com/office/drawing/2014/chart" uri="{C3380CC4-5D6E-409C-BE32-E72D297353CC}">
                <c16:uniqueId val="{00000002-DCE0-4042-AF9B-39D736833CD8}"/>
              </c:ext>
            </c:extLst>
          </c:dPt>
          <c:dPt>
            <c:idx val="1"/>
            <c:invertIfNegative val="0"/>
            <c:bubble3D val="0"/>
            <c:spPr>
              <a:blipFill>
                <a:blip xmlns:r="http://schemas.openxmlformats.org/officeDocument/2006/relationships" r:embed="rId4"/>
                <a:stretch>
                  <a:fillRect/>
                </a:stretch>
              </a:blipFill>
              <a:ln>
                <a:noFill/>
              </a:ln>
              <a:effectLst/>
            </c:spPr>
            <c:pictureOptions>
              <c:pictureFormat val="stackScale"/>
            </c:pictureOptions>
            <c:extLst>
              <c:ext xmlns:c16="http://schemas.microsoft.com/office/drawing/2014/chart" uri="{C3380CC4-5D6E-409C-BE32-E72D297353CC}">
                <c16:uniqueId val="{00000004-DCE0-4042-AF9B-39D736833CD8}"/>
              </c:ext>
            </c:extLst>
          </c:dPt>
          <c:cat>
            <c:strRef>
              <c:f>'Magic Chart'!$D$3:$E$3</c:f>
              <c:strCache>
                <c:ptCount val="2"/>
                <c:pt idx="0">
                  <c:v>Happy</c:v>
                </c:pt>
                <c:pt idx="1">
                  <c:v>Unhappy</c:v>
                </c:pt>
              </c:strCache>
            </c:strRef>
          </c:cat>
          <c:val>
            <c:numRef>
              <c:f>'Magic Chart'!$D$4:$E$4</c:f>
              <c:numCache>
                <c:formatCode>0%</c:formatCode>
                <c:ptCount val="2"/>
                <c:pt idx="0">
                  <c:v>0.79</c:v>
                </c:pt>
                <c:pt idx="1">
                  <c:v>0.20999999999999996</c:v>
                </c:pt>
              </c:numCache>
            </c:numRef>
          </c:val>
          <c:extLst>
            <c:ext xmlns:c16="http://schemas.microsoft.com/office/drawing/2014/chart" uri="{C3380CC4-5D6E-409C-BE32-E72D297353CC}">
              <c16:uniqueId val="{00000000-DCE0-4042-AF9B-39D736833CD8}"/>
            </c:ext>
          </c:extLst>
        </c:ser>
        <c:ser>
          <c:idx val="1"/>
          <c:order val="1"/>
          <c:spPr>
            <a:solidFill>
              <a:srgbClr val="FF0000"/>
            </a:solidFill>
            <a:ln>
              <a:noFill/>
            </a:ln>
            <a:effectLst/>
          </c:spPr>
          <c:invertIfNegative val="0"/>
          <c:dPt>
            <c:idx val="0"/>
            <c:invertIfNegative val="0"/>
            <c:bubble3D val="0"/>
            <c:spPr>
              <a:blipFill>
                <a:blip xmlns:r="http://schemas.openxmlformats.org/officeDocument/2006/relationships" r:embed="rId5"/>
                <a:stretch>
                  <a:fillRect/>
                </a:stretch>
              </a:blipFill>
              <a:ln>
                <a:noFill/>
              </a:ln>
              <a:effectLst/>
            </c:spPr>
            <c:pictureOptions>
              <c:pictureFormat val="stackScale"/>
            </c:pictureOptions>
            <c:extLst>
              <c:ext xmlns:c16="http://schemas.microsoft.com/office/drawing/2014/chart" uri="{C3380CC4-5D6E-409C-BE32-E72D297353CC}">
                <c16:uniqueId val="{00000003-DCE0-4042-AF9B-39D736833CD8}"/>
              </c:ext>
            </c:extLst>
          </c:dPt>
          <c:dPt>
            <c:idx val="1"/>
            <c:invertIfNegative val="0"/>
            <c:bubble3D val="0"/>
            <c:spPr>
              <a:blipFill>
                <a:blip xmlns:r="http://schemas.openxmlformats.org/officeDocument/2006/relationships" r:embed="rId6"/>
                <a:stretch>
                  <a:fillRect/>
                </a:stretch>
              </a:blipFill>
              <a:ln>
                <a:noFill/>
              </a:ln>
              <a:effectLst/>
            </c:spPr>
            <c:pictureOptions>
              <c:pictureFormat val="stackScale"/>
            </c:pictureOptions>
            <c:extLst>
              <c:ext xmlns:c16="http://schemas.microsoft.com/office/drawing/2014/chart" uri="{C3380CC4-5D6E-409C-BE32-E72D297353CC}">
                <c16:uniqueId val="{00000005-DCE0-4042-AF9B-39D736833CD8}"/>
              </c:ext>
            </c:extLst>
          </c:dPt>
          <c:cat>
            <c:strRef>
              <c:f>'Magic Chart'!$D$3:$E$3</c:f>
              <c:strCache>
                <c:ptCount val="2"/>
                <c:pt idx="0">
                  <c:v>Happy</c:v>
                </c:pt>
                <c:pt idx="1">
                  <c:v>Unhappy</c:v>
                </c:pt>
              </c:strCache>
            </c:strRef>
          </c:cat>
          <c:val>
            <c:numRef>
              <c:f>'Magic Chart'!$D$5:$E$5</c:f>
              <c:numCache>
                <c:formatCode>0%</c:formatCode>
                <c:ptCount val="2"/>
                <c:pt idx="0">
                  <c:v>1</c:v>
                </c:pt>
                <c:pt idx="1">
                  <c:v>1</c:v>
                </c:pt>
              </c:numCache>
            </c:numRef>
          </c:val>
          <c:extLst>
            <c:ext xmlns:c16="http://schemas.microsoft.com/office/drawing/2014/chart" uri="{C3380CC4-5D6E-409C-BE32-E72D297353CC}">
              <c16:uniqueId val="{00000001-DCE0-4042-AF9B-39D736833CD8}"/>
            </c:ext>
          </c:extLst>
        </c:ser>
        <c:dLbls>
          <c:showLegendKey val="0"/>
          <c:showVal val="0"/>
          <c:showCatName val="0"/>
          <c:showSerName val="0"/>
          <c:showPercent val="0"/>
          <c:showBubbleSize val="0"/>
        </c:dLbls>
        <c:gapWidth val="0"/>
        <c:overlap val="100"/>
        <c:axId val="828126927"/>
        <c:axId val="810011311"/>
      </c:barChart>
      <c:catAx>
        <c:axId val="828126927"/>
        <c:scaling>
          <c:orientation val="minMax"/>
        </c:scaling>
        <c:delete val="1"/>
        <c:axPos val="b"/>
        <c:numFmt formatCode="General" sourceLinked="1"/>
        <c:majorTickMark val="none"/>
        <c:minorTickMark val="none"/>
        <c:tickLblPos val="nextTo"/>
        <c:crossAx val="810011311"/>
        <c:crosses val="autoZero"/>
        <c:auto val="1"/>
        <c:lblAlgn val="ctr"/>
        <c:lblOffset val="100"/>
        <c:noMultiLvlLbl val="0"/>
      </c:catAx>
      <c:valAx>
        <c:axId val="810011311"/>
        <c:scaling>
          <c:orientation val="minMax"/>
        </c:scaling>
        <c:delete val="1"/>
        <c:axPos val="l"/>
        <c:numFmt formatCode="0%" sourceLinked="1"/>
        <c:majorTickMark val="none"/>
        <c:minorTickMark val="none"/>
        <c:tickLblPos val="nextTo"/>
        <c:crossAx val="8281269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B1AA990-E2D3-40E3-8C44-96BE403BB4F0}">
  <sheetPr/>
  <sheetViews>
    <sheetView zoomScale="11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6F8655D-6CDB-47F7-A756-BC74A11BEA0D}">
  <sheetPr/>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12</xdr:row>
      <xdr:rowOff>38100</xdr:rowOff>
    </xdr:from>
    <xdr:to>
      <xdr:col>5</xdr:col>
      <xdr:colOff>504825</xdr:colOff>
      <xdr:row>25</xdr:row>
      <xdr:rowOff>85725</xdr:rowOff>
    </xdr:to>
    <mc:AlternateContent xmlns:mc="http://schemas.openxmlformats.org/markup-compatibility/2006">
      <mc:Choice xmlns:a14="http://schemas.microsoft.com/office/drawing/2010/main" Requires="a14">
        <xdr:graphicFrame macro="">
          <xdr:nvGraphicFramePr>
            <xdr:cNvPr id="2" name="VAT Inc">
              <a:extLst>
                <a:ext uri="{FF2B5EF4-FFF2-40B4-BE49-F238E27FC236}">
                  <a16:creationId xmlns:a16="http://schemas.microsoft.com/office/drawing/2014/main" id="{BE064239-627E-760D-4738-A9E97CF3F48C}"/>
                </a:ext>
              </a:extLst>
            </xdr:cNvPr>
            <xdr:cNvGraphicFramePr/>
          </xdr:nvGraphicFramePr>
          <xdr:xfrm>
            <a:off x="0" y="0"/>
            <a:ext cx="0" cy="0"/>
          </xdr:xfrm>
          <a:graphic>
            <a:graphicData uri="http://schemas.microsoft.com/office/drawing/2010/slicer">
              <sle:slicer xmlns:sle="http://schemas.microsoft.com/office/drawing/2010/slicer" name="VAT Inc"/>
            </a:graphicData>
          </a:graphic>
        </xdr:graphicFrame>
      </mc:Choice>
      <mc:Fallback>
        <xdr:sp macro="" textlink="">
          <xdr:nvSpPr>
            <xdr:cNvPr id="0" name=""/>
            <xdr:cNvSpPr>
              <a:spLocks noTextEdit="1"/>
            </xdr:cNvSpPr>
          </xdr:nvSpPr>
          <xdr:spPr>
            <a:xfrm>
              <a:off x="2686050" y="2324100"/>
              <a:ext cx="1828800" cy="2524125"/>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390525</xdr:colOff>
      <xdr:row>12</xdr:row>
      <xdr:rowOff>28575</xdr:rowOff>
    </xdr:from>
    <xdr:to>
      <xdr:col>2</xdr:col>
      <xdr:colOff>47625</xdr:colOff>
      <xdr:row>25</xdr:row>
      <xdr:rowOff>76200</xdr:rowOff>
    </xdr:to>
    <mc:AlternateContent xmlns:mc="http://schemas.openxmlformats.org/markup-compatibility/2006">
      <mc:Choice xmlns:a14="http://schemas.microsoft.com/office/drawing/2010/main" Requires="a14">
        <xdr:graphicFrame macro="">
          <xdr:nvGraphicFramePr>
            <xdr:cNvPr id="3" name="Segment">
              <a:extLst>
                <a:ext uri="{FF2B5EF4-FFF2-40B4-BE49-F238E27FC236}">
                  <a16:creationId xmlns:a16="http://schemas.microsoft.com/office/drawing/2014/main" id="{B11B6D18-78CB-31BF-72FD-8A540D295E1F}"/>
                </a:ext>
              </a:extLst>
            </xdr:cNvPr>
            <xdr:cNvGraphicFramePr/>
          </xdr:nvGraphicFramePr>
          <xdr:xfrm>
            <a:off x="0" y="0"/>
            <a:ext cx="0" cy="0"/>
          </xdr:xfrm>
          <a:graphic>
            <a:graphicData uri="http://schemas.microsoft.com/office/drawing/2010/slicer">
              <sle:slicer xmlns:sle="http://schemas.microsoft.com/office/drawing/2010/slicer" name="Segment"/>
            </a:graphicData>
          </a:graphic>
        </xdr:graphicFrame>
      </mc:Choice>
      <mc:Fallback>
        <xdr:sp macro="" textlink="">
          <xdr:nvSpPr>
            <xdr:cNvPr id="0" name=""/>
            <xdr:cNvSpPr>
              <a:spLocks noTextEdit="1"/>
            </xdr:cNvSpPr>
          </xdr:nvSpPr>
          <xdr:spPr>
            <a:xfrm>
              <a:off x="390525" y="2314575"/>
              <a:ext cx="1828800" cy="2524125"/>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352425</xdr:colOff>
      <xdr:row>26</xdr:row>
      <xdr:rowOff>85725</xdr:rowOff>
    </xdr:from>
    <xdr:to>
      <xdr:col>11</xdr:col>
      <xdr:colOff>876300</xdr:colOff>
      <xdr:row>33</xdr:row>
      <xdr:rowOff>123825</xdr:rowOff>
    </xdr:to>
    <mc:AlternateContent xmlns:mc="http://schemas.openxmlformats.org/markup-compatibility/2006">
      <mc:Choice xmlns:tsle="http://schemas.microsoft.com/office/drawing/2012/timeslicer" Requires="tsle">
        <xdr:graphicFrame macro="">
          <xdr:nvGraphicFramePr>
            <xdr:cNvPr id="4" name="Date">
              <a:extLst>
                <a:ext uri="{FF2B5EF4-FFF2-40B4-BE49-F238E27FC236}">
                  <a16:creationId xmlns:a16="http://schemas.microsoft.com/office/drawing/2014/main" id="{E186BA79-90E6-9167-0E06-50E9286FE6BE}"/>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352425" y="5038725"/>
              <a:ext cx="8858250" cy="1371600"/>
            </a:xfrm>
            <a:prstGeom prst="rect">
              <a:avLst/>
            </a:prstGeom>
            <a:solidFill>
              <a:prstClr val="white"/>
            </a:solidFill>
            <a:ln w="1">
              <a:solidFill>
                <a:prstClr val="green"/>
              </a:solidFill>
            </a:ln>
          </xdr:spPr>
          <xdr:txBody>
            <a:bodyPr vertOverflow="clip" horzOverflow="clip"/>
            <a:lstStyle/>
            <a:p>
              <a:r>
                <a:rPr lang="en-IE" sz="1100"/>
                <a:t>Timeline: Works in Excel 2013 or higher. Do not move or resize.</a:t>
              </a:r>
            </a:p>
          </xdr:txBody>
        </xdr:sp>
      </mc:Fallback>
    </mc:AlternateContent>
    <xdr:clientData/>
  </xdr:twoCellAnchor>
  <xdr:twoCellAnchor>
    <xdr:from>
      <xdr:col>8</xdr:col>
      <xdr:colOff>514349</xdr:colOff>
      <xdr:row>1</xdr:row>
      <xdr:rowOff>161925</xdr:rowOff>
    </xdr:from>
    <xdr:to>
      <xdr:col>18</xdr:col>
      <xdr:colOff>85724</xdr:colOff>
      <xdr:row>25</xdr:row>
      <xdr:rowOff>28575</xdr:rowOff>
    </xdr:to>
    <xdr:graphicFrame macro="">
      <xdr:nvGraphicFramePr>
        <xdr:cNvPr id="5" name="Chart 4">
          <a:extLst>
            <a:ext uri="{FF2B5EF4-FFF2-40B4-BE49-F238E27FC236}">
              <a16:creationId xmlns:a16="http://schemas.microsoft.com/office/drawing/2014/main" id="{A78EF2DA-A5AB-C40C-684C-BE15E4CC70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488497</xdr:colOff>
      <xdr:row>48</xdr:row>
      <xdr:rowOff>72118</xdr:rowOff>
    </xdr:from>
    <xdr:to>
      <xdr:col>25</xdr:col>
      <xdr:colOff>487886</xdr:colOff>
      <xdr:row>68</xdr:row>
      <xdr:rowOff>90689</xdr:rowOff>
    </xdr:to>
    <xdr:pic>
      <xdr:nvPicPr>
        <xdr:cNvPr id="2" name="Picture 1">
          <a:extLst>
            <a:ext uri="{FF2B5EF4-FFF2-40B4-BE49-F238E27FC236}">
              <a16:creationId xmlns:a16="http://schemas.microsoft.com/office/drawing/2014/main" id="{5D72033D-B785-6AB2-450F-1B28F07F7F26}"/>
            </a:ext>
          </a:extLst>
        </xdr:cNvPr>
        <xdr:cNvPicPr>
          <a:picLocks noChangeAspect="1"/>
        </xdr:cNvPicPr>
      </xdr:nvPicPr>
      <xdr:blipFill>
        <a:blip xmlns:r="http://schemas.openxmlformats.org/officeDocument/2006/relationships" r:embed="rId1"/>
        <a:stretch>
          <a:fillRect/>
        </a:stretch>
      </xdr:blipFill>
      <xdr:spPr>
        <a:xfrm>
          <a:off x="12122604" y="9216118"/>
          <a:ext cx="4897961" cy="3828571"/>
        </a:xfrm>
        <a:prstGeom prst="rect">
          <a:avLst/>
        </a:prstGeom>
      </xdr:spPr>
    </xdr:pic>
    <xdr:clientData/>
  </xdr:twoCellAnchor>
  <xdr:twoCellAnchor editAs="oneCell">
    <xdr:from>
      <xdr:col>19</xdr:col>
      <xdr:colOff>379640</xdr:colOff>
      <xdr:row>9</xdr:row>
      <xdr:rowOff>44904</xdr:rowOff>
    </xdr:from>
    <xdr:to>
      <xdr:col>27</xdr:col>
      <xdr:colOff>379030</xdr:colOff>
      <xdr:row>29</xdr:row>
      <xdr:rowOff>63475</xdr:rowOff>
    </xdr:to>
    <xdr:pic>
      <xdr:nvPicPr>
        <xdr:cNvPr id="3" name="Picture 2">
          <a:extLst>
            <a:ext uri="{FF2B5EF4-FFF2-40B4-BE49-F238E27FC236}">
              <a16:creationId xmlns:a16="http://schemas.microsoft.com/office/drawing/2014/main" id="{4B4E385F-2EC1-EFD5-795F-F18213FC07D2}"/>
            </a:ext>
          </a:extLst>
        </xdr:cNvPr>
        <xdr:cNvPicPr>
          <a:picLocks noChangeAspect="1"/>
        </xdr:cNvPicPr>
      </xdr:nvPicPr>
      <xdr:blipFill>
        <a:blip xmlns:r="http://schemas.openxmlformats.org/officeDocument/2006/relationships" r:embed="rId1"/>
        <a:stretch>
          <a:fillRect/>
        </a:stretch>
      </xdr:blipFill>
      <xdr:spPr>
        <a:xfrm>
          <a:off x="13238390" y="1759404"/>
          <a:ext cx="4897961" cy="38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299408" cy="6074276"/>
    <xdr:graphicFrame macro="">
      <xdr:nvGraphicFramePr>
        <xdr:cNvPr id="2" name="Chart 1">
          <a:extLst>
            <a:ext uri="{FF2B5EF4-FFF2-40B4-BE49-F238E27FC236}">
              <a16:creationId xmlns:a16="http://schemas.microsoft.com/office/drawing/2014/main" id="{BDF5B622-7C15-03A7-490D-315987B23C0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9408" cy="6074276"/>
    <xdr:graphicFrame macro="">
      <xdr:nvGraphicFramePr>
        <xdr:cNvPr id="2" name="Chart 1">
          <a:extLst>
            <a:ext uri="{FF2B5EF4-FFF2-40B4-BE49-F238E27FC236}">
              <a16:creationId xmlns:a16="http://schemas.microsoft.com/office/drawing/2014/main" id="{183D8929-671E-C7B7-38C3-B854038139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252411</xdr:colOff>
      <xdr:row>6</xdr:row>
      <xdr:rowOff>171450</xdr:rowOff>
    </xdr:from>
    <xdr:to>
      <xdr:col>10</xdr:col>
      <xdr:colOff>228600</xdr:colOff>
      <xdr:row>28</xdr:row>
      <xdr:rowOff>47625</xdr:rowOff>
    </xdr:to>
    <xdr:graphicFrame macro="">
      <xdr:nvGraphicFramePr>
        <xdr:cNvPr id="22" name="Chart 21">
          <a:extLst>
            <a:ext uri="{FF2B5EF4-FFF2-40B4-BE49-F238E27FC236}">
              <a16:creationId xmlns:a16="http://schemas.microsoft.com/office/drawing/2014/main" id="{49AB3A3C-8E12-869F-C169-2860259556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9</xdr:col>
      <xdr:colOff>314325</xdr:colOff>
      <xdr:row>15</xdr:row>
      <xdr:rowOff>47625</xdr:rowOff>
    </xdr:to>
    <xdr:pic>
      <xdr:nvPicPr>
        <xdr:cNvPr id="2" name="Picture 1" descr="Power button sign - Free signs icons">
          <a:extLst>
            <a:ext uri="{FF2B5EF4-FFF2-40B4-BE49-F238E27FC236}">
              <a16:creationId xmlns:a16="http://schemas.microsoft.com/office/drawing/2014/main" id="{0B55D456-6511-8CEE-85E1-FEC9A87F5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762000"/>
          <a:ext cx="2143125"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liam Campbell" refreshedDate="45877.470896064813" createdVersion="8" refreshedVersion="8" minRefreshableVersion="3" recordCount="700" xr:uid="{F1FA8E22-6CDD-44CE-9122-D16609F1BDAE}">
  <cacheSource type="worksheet">
    <worksheetSource ref="A1:P701" sheet="Sales"/>
  </cacheSource>
  <cacheFields count="16">
    <cacheField name="ID" numFmtId="0">
      <sharedItems containsSemiMixedTypes="0" containsString="0" containsNumber="1" containsInteger="1" minValue="10128" maxValue="99984"/>
    </cacheField>
    <cacheField name="Country" numFmtId="0">
      <sharedItems count="6">
        <s v="Italy"/>
        <s v="France"/>
        <s v="Germany"/>
        <s v="Ireland"/>
        <s v="Netherlands"/>
        <s v="Spain"/>
      </sharedItems>
    </cacheField>
    <cacheField name="Product" numFmtId="0">
      <sharedItems count="6">
        <s v="Amarilla"/>
        <s v="Carretera"/>
        <s v="Montana"/>
        <s v="Paseo"/>
        <s v="Velo"/>
        <s v="VTT"/>
      </sharedItems>
    </cacheField>
    <cacheField name="Units Sold" numFmtId="1">
      <sharedItems containsSemiMixedTypes="0" containsString="0" containsNumber="1" containsInteger="1" minValue="57" maxValue="4492"/>
    </cacheField>
    <cacheField name="Cost Price" numFmtId="0">
      <sharedItems containsSemiMixedTypes="0" containsString="0" containsNumber="1" minValue="3.01" maxValue="261"/>
    </cacheField>
    <cacheField name="Sale Price" numFmtId="0">
      <sharedItems containsSemiMixedTypes="0" containsString="0" containsNumber="1" containsInteger="1" minValue="4" maxValue="391"/>
    </cacheField>
    <cacheField name="Total Sale" numFmtId="0">
      <sharedItems containsSemiMixedTypes="0" containsString="0" containsNumber="1" containsInteger="1" minValue="798" maxValue="1632753"/>
    </cacheField>
    <cacheField name="VAT Inc" numFmtId="0">
      <sharedItems count="2">
        <s v="No"/>
        <s v="Yes"/>
      </sharedItems>
    </cacheField>
    <cacheField name="Profit" numFmtId="0">
      <sharedItems containsSemiMixedTypes="0" containsString="0" containsNumber="1" minValue="18.649999999999601" maxValue="531762.76000000013"/>
    </cacheField>
    <cacheField name="Date" numFmtId="166">
      <sharedItems containsSemiMixedTypes="0" containsNonDate="0" containsDate="1" containsString="0" minDate="2023-08-09T00:00:00" maxDate="2025-08-07T00:00:00" count="446">
        <d v="2024-10-05T00:00:00"/>
        <d v="2024-01-30T00:00:00"/>
        <d v="2024-10-23T00:00:00"/>
        <d v="2025-03-06T00:00:00"/>
        <d v="2024-06-23T00:00:00"/>
        <d v="2023-09-05T00:00:00"/>
        <d v="2025-05-25T00:00:00"/>
        <d v="2024-10-31T00:00:00"/>
        <d v="2024-10-08T00:00:00"/>
        <d v="2024-09-22T00:00:00"/>
        <d v="2023-08-27T00:00:00"/>
        <d v="2024-01-21T00:00:00"/>
        <d v="2024-12-16T00:00:00"/>
        <d v="2023-08-14T00:00:00"/>
        <d v="2024-10-13T00:00:00"/>
        <d v="2024-01-22T00:00:00"/>
        <d v="2024-03-27T00:00:00"/>
        <d v="2024-09-18T00:00:00"/>
        <d v="2024-02-24T00:00:00"/>
        <d v="2025-01-27T00:00:00"/>
        <d v="2024-02-26T00:00:00"/>
        <d v="2024-03-10T00:00:00"/>
        <d v="2024-12-09T00:00:00"/>
        <d v="2024-05-17T00:00:00"/>
        <d v="2023-10-16T00:00:00"/>
        <d v="2024-11-22T00:00:00"/>
        <d v="2023-12-09T00:00:00"/>
        <d v="2024-04-07T00:00:00"/>
        <d v="2024-03-16T00:00:00"/>
        <d v="2025-06-22T00:00:00"/>
        <d v="2025-06-09T00:00:00"/>
        <d v="2024-10-12T00:00:00"/>
        <d v="2025-04-26T00:00:00"/>
        <d v="2024-11-17T00:00:00"/>
        <d v="2024-08-18T00:00:00"/>
        <d v="2023-12-08T00:00:00"/>
        <d v="2025-05-06T00:00:00"/>
        <d v="2023-12-20T00:00:00"/>
        <d v="2023-12-02T00:00:00"/>
        <d v="2024-01-31T00:00:00"/>
        <d v="2025-07-07T00:00:00"/>
        <d v="2024-10-18T00:00:00"/>
        <d v="2024-06-04T00:00:00"/>
        <d v="2023-11-06T00:00:00"/>
        <d v="2024-08-29T00:00:00"/>
        <d v="2024-06-18T00:00:00"/>
        <d v="2024-08-30T00:00:00"/>
        <d v="2024-01-16T00:00:00"/>
        <d v="2025-01-17T00:00:00"/>
        <d v="2023-08-24T00:00:00"/>
        <d v="2023-09-28T00:00:00"/>
        <d v="2024-12-13T00:00:00"/>
        <d v="2024-01-14T00:00:00"/>
        <d v="2023-11-14T00:00:00"/>
        <d v="2025-03-04T00:00:00"/>
        <d v="2025-08-02T00:00:00"/>
        <d v="2025-03-18T00:00:00"/>
        <d v="2024-07-17T00:00:00"/>
        <d v="2023-08-10T00:00:00"/>
        <d v="2023-09-13T00:00:00"/>
        <d v="2023-10-04T00:00:00"/>
        <d v="2024-07-02T00:00:00"/>
        <d v="2025-03-30T00:00:00"/>
        <d v="2024-10-30T00:00:00"/>
        <d v="2024-02-09T00:00:00"/>
        <d v="2024-03-11T00:00:00"/>
        <d v="2023-10-14T00:00:00"/>
        <d v="2024-09-19T00:00:00"/>
        <d v="2024-12-30T00:00:00"/>
        <d v="2025-02-01T00:00:00"/>
        <d v="2024-04-05T00:00:00"/>
        <d v="2023-10-29T00:00:00"/>
        <d v="2024-01-06T00:00:00"/>
        <d v="2023-08-19T00:00:00"/>
        <d v="2024-09-13T00:00:00"/>
        <d v="2024-07-20T00:00:00"/>
        <d v="2025-07-25T00:00:00"/>
        <d v="2023-09-02T00:00:00"/>
        <d v="2025-02-13T00:00:00"/>
        <d v="2025-03-03T00:00:00"/>
        <d v="2024-11-09T00:00:00"/>
        <d v="2024-06-12T00:00:00"/>
        <d v="2024-06-17T00:00:00"/>
        <d v="2024-07-31T00:00:00"/>
        <d v="2025-07-12T00:00:00"/>
        <d v="2024-09-15T00:00:00"/>
        <d v="2025-05-21T00:00:00"/>
        <d v="2024-04-22T00:00:00"/>
        <d v="2023-09-12T00:00:00"/>
        <d v="2025-06-06T00:00:00"/>
        <d v="2023-10-08T00:00:00"/>
        <d v="2024-05-10T00:00:00"/>
        <d v="2025-01-20T00:00:00"/>
        <d v="2024-04-27T00:00:00"/>
        <d v="2023-10-07T00:00:00"/>
        <d v="2024-09-12T00:00:00"/>
        <d v="2024-04-11T00:00:00"/>
        <d v="2025-06-19T00:00:00"/>
        <d v="2024-03-19T00:00:00"/>
        <d v="2025-04-11T00:00:00"/>
        <d v="2024-11-13T00:00:00"/>
        <d v="2024-06-19T00:00:00"/>
        <d v="2024-11-04T00:00:00"/>
        <d v="2025-03-26T00:00:00"/>
        <d v="2024-11-12T00:00:00"/>
        <d v="2023-09-17T00:00:00"/>
        <d v="2025-05-26T00:00:00"/>
        <d v="2023-08-13T00:00:00"/>
        <d v="2025-01-22T00:00:00"/>
        <d v="2025-04-04T00:00:00"/>
        <d v="2024-05-08T00:00:00"/>
        <d v="2025-01-02T00:00:00"/>
        <d v="2025-01-24T00:00:00"/>
        <d v="2024-05-30T00:00:00"/>
        <d v="2023-12-26T00:00:00"/>
        <d v="2025-04-02T00:00:00"/>
        <d v="2025-03-23T00:00:00"/>
        <d v="2024-12-04T00:00:00"/>
        <d v="2025-04-05T00:00:00"/>
        <d v="2024-03-31T00:00:00"/>
        <d v="2024-12-25T00:00:00"/>
        <d v="2024-10-29T00:00:00"/>
        <d v="2024-11-08T00:00:00"/>
        <d v="2024-05-12T00:00:00"/>
        <d v="2024-12-08T00:00:00"/>
        <d v="2025-05-27T00:00:00"/>
        <d v="2024-10-07T00:00:00"/>
        <d v="2024-03-01T00:00:00"/>
        <d v="2023-10-26T00:00:00"/>
        <d v="2025-02-10T00:00:00"/>
        <d v="2025-06-20T00:00:00"/>
        <d v="2025-01-10T00:00:00"/>
        <d v="2025-02-16T00:00:00"/>
        <d v="2024-09-01T00:00:00"/>
        <d v="2025-03-22T00:00:00"/>
        <d v="2025-05-11T00:00:00"/>
        <d v="2023-09-08T00:00:00"/>
        <d v="2025-02-21T00:00:00"/>
        <d v="2023-12-28T00:00:00"/>
        <d v="2025-08-03T00:00:00"/>
        <d v="2024-10-26T00:00:00"/>
        <d v="2025-02-26T00:00:00"/>
        <d v="2023-12-19T00:00:00"/>
        <d v="2024-01-26T00:00:00"/>
        <d v="2023-09-04T00:00:00"/>
        <d v="2023-11-16T00:00:00"/>
        <d v="2024-01-27T00:00:00"/>
        <d v="2023-09-15T00:00:00"/>
        <d v="2023-09-29T00:00:00"/>
        <d v="2023-12-06T00:00:00"/>
        <d v="2024-04-10T00:00:00"/>
        <d v="2024-04-14T00:00:00"/>
        <d v="2025-07-02T00:00:00"/>
        <d v="2024-02-04T00:00:00"/>
        <d v="2024-12-24T00:00:00"/>
        <d v="2023-12-23T00:00:00"/>
        <d v="2023-12-15T00:00:00"/>
        <d v="2024-04-06T00:00:00"/>
        <d v="2025-04-01T00:00:00"/>
        <d v="2023-10-13T00:00:00"/>
        <d v="2025-08-01T00:00:00"/>
        <d v="2024-05-29T00:00:00"/>
        <d v="2024-05-24T00:00:00"/>
        <d v="2025-05-24T00:00:00"/>
        <d v="2025-07-18T00:00:00"/>
        <d v="2024-06-26T00:00:00"/>
        <d v="2024-08-24T00:00:00"/>
        <d v="2025-02-18T00:00:00"/>
        <d v="2024-08-26T00:00:00"/>
        <d v="2024-09-05T00:00:00"/>
        <d v="2024-10-11T00:00:00"/>
        <d v="2024-04-23T00:00:00"/>
        <d v="2024-02-06T00:00:00"/>
        <d v="2024-09-28T00:00:00"/>
        <d v="2024-11-19T00:00:00"/>
        <d v="2023-11-26T00:00:00"/>
        <d v="2025-03-09T00:00:00"/>
        <d v="2023-08-20T00:00:00"/>
        <d v="2025-03-08T00:00:00"/>
        <d v="2025-07-05T00:00:00"/>
        <d v="2025-03-12T00:00:00"/>
        <d v="2024-11-01T00:00:00"/>
        <d v="2025-05-01T00:00:00"/>
        <d v="2024-09-11T00:00:00"/>
        <d v="2024-12-05T00:00:00"/>
        <d v="2023-12-30T00:00:00"/>
        <d v="2023-08-21T00:00:00"/>
        <d v="2025-03-14T00:00:00"/>
        <d v="2024-06-27T00:00:00"/>
        <d v="2025-01-15T00:00:00"/>
        <d v="2024-11-24T00:00:00"/>
        <d v="2025-07-11T00:00:00"/>
        <d v="2025-05-09T00:00:00"/>
        <d v="2023-08-15T00:00:00"/>
        <d v="2025-06-05T00:00:00"/>
        <d v="2024-05-20T00:00:00"/>
        <d v="2023-10-18T00:00:00"/>
        <d v="2023-09-24T00:00:00"/>
        <d v="2025-07-16T00:00:00"/>
        <d v="2025-04-09T00:00:00"/>
        <d v="2024-05-16T00:00:00"/>
        <d v="2025-01-06T00:00:00"/>
        <d v="2023-10-09T00:00:00"/>
        <d v="2023-12-31T00:00:00"/>
        <d v="2023-08-22T00:00:00"/>
        <d v="2024-12-19T00:00:00"/>
        <d v="2025-06-23T00:00:00"/>
        <d v="2024-03-22T00:00:00"/>
        <d v="2024-05-03T00:00:00"/>
        <d v="2024-02-02T00:00:00"/>
        <d v="2025-01-09T00:00:00"/>
        <d v="2025-01-14T00:00:00"/>
        <d v="2025-05-02T00:00:00"/>
        <d v="2024-07-05T00:00:00"/>
        <d v="2024-04-03T00:00:00"/>
        <d v="2024-10-16T00:00:00"/>
        <d v="2024-10-27T00:00:00"/>
        <d v="2024-07-09T00:00:00"/>
        <d v="2024-11-28T00:00:00"/>
        <d v="2025-06-13T00:00:00"/>
        <d v="2023-09-01T00:00:00"/>
        <d v="2024-09-06T00:00:00"/>
        <d v="2023-11-27T00:00:00"/>
        <d v="2025-04-03T00:00:00"/>
        <d v="2024-12-01T00:00:00"/>
        <d v="2024-04-16T00:00:00"/>
        <d v="2025-03-16T00:00:00"/>
        <d v="2024-02-03T00:00:00"/>
        <d v="2023-09-14T00:00:00"/>
        <d v="2024-03-03T00:00:00"/>
        <d v="2024-10-10T00:00:00"/>
        <d v="2024-01-10T00:00:00"/>
        <d v="2025-04-16T00:00:00"/>
        <d v="2024-02-28T00:00:00"/>
        <d v="2025-03-24T00:00:00"/>
        <d v="2024-02-17T00:00:00"/>
        <d v="2024-02-19T00:00:00"/>
        <d v="2024-01-24T00:00:00"/>
        <d v="2024-03-14T00:00:00"/>
        <d v="2024-01-17T00:00:00"/>
        <d v="2024-11-14T00:00:00"/>
        <d v="2025-02-22T00:00:00"/>
        <d v="2023-10-19T00:00:00"/>
        <d v="2025-04-21T00:00:00"/>
        <d v="2025-03-25T00:00:00"/>
        <d v="2024-09-30T00:00:00"/>
        <d v="2024-07-14T00:00:00"/>
        <d v="2024-07-28T00:00:00"/>
        <d v="2023-09-26T00:00:00"/>
        <d v="2025-07-13T00:00:00"/>
        <d v="2025-04-28T00:00:00"/>
        <d v="2025-03-13T00:00:00"/>
        <d v="2025-05-16T00:00:00"/>
        <d v="2024-01-08T00:00:00"/>
        <d v="2024-05-13T00:00:00"/>
        <d v="2024-12-17T00:00:00"/>
        <d v="2023-11-17T00:00:00"/>
        <d v="2023-11-22T00:00:00"/>
        <d v="2025-05-07T00:00:00"/>
        <d v="2024-12-03T00:00:00"/>
        <d v="2025-04-10T00:00:00"/>
        <d v="2024-08-14T00:00:00"/>
        <d v="2023-12-27T00:00:00"/>
        <d v="2025-01-08T00:00:00"/>
        <d v="2024-10-19T00:00:00"/>
        <d v="2023-09-19T00:00:00"/>
        <d v="2025-05-13T00:00:00"/>
        <d v="2024-01-05T00:00:00"/>
        <d v="2023-10-31T00:00:00"/>
        <d v="2023-10-15T00:00:00"/>
        <d v="2024-11-25T00:00:00"/>
        <d v="2024-08-31T00:00:00"/>
        <d v="2025-01-18T00:00:00"/>
        <d v="2025-06-16T00:00:00"/>
        <d v="2025-04-15T00:00:00"/>
        <d v="2024-03-02T00:00:00"/>
        <d v="2023-10-24T00:00:00"/>
        <d v="2025-02-25T00:00:00"/>
        <d v="2025-01-21T00:00:00"/>
        <d v="2025-06-10T00:00:00"/>
        <d v="2024-07-30T00:00:00"/>
        <d v="2023-12-10T00:00:00"/>
        <d v="2024-02-22T00:00:00"/>
        <d v="2023-12-04T00:00:00"/>
        <d v="2025-01-04T00:00:00"/>
        <d v="2024-07-22T00:00:00"/>
        <d v="2024-09-02T00:00:00"/>
        <d v="2024-12-21T00:00:00"/>
        <d v="2024-05-23T00:00:00"/>
        <d v="2024-08-02T00:00:00"/>
        <d v="2024-02-25T00:00:00"/>
        <d v="2025-06-01T00:00:00"/>
        <d v="2024-07-27T00:00:00"/>
        <d v="2024-01-03T00:00:00"/>
        <d v="2025-03-02T00:00:00"/>
        <d v="2024-04-08T00:00:00"/>
        <d v="2024-02-16T00:00:00"/>
        <d v="2025-01-23T00:00:00"/>
        <d v="2025-04-12T00:00:00"/>
        <d v="2025-02-23T00:00:00"/>
        <d v="2023-12-16T00:00:00"/>
        <d v="2025-02-07T00:00:00"/>
        <d v="2025-07-21T00:00:00"/>
        <d v="2023-11-05T00:00:00"/>
        <d v="2024-02-18T00:00:00"/>
        <d v="2025-02-28T00:00:00"/>
        <d v="2023-09-20T00:00:00"/>
        <d v="2024-11-10T00:00:00"/>
        <d v="2024-03-17T00:00:00"/>
        <d v="2024-07-03T00:00:00"/>
        <d v="2023-09-03T00:00:00"/>
        <d v="2024-08-16T00:00:00"/>
        <d v="2025-03-27T00:00:00"/>
        <d v="2023-08-09T00:00:00"/>
        <d v="2024-11-23T00:00:00"/>
        <d v="2025-07-26T00:00:00"/>
        <d v="2024-07-08T00:00:00"/>
        <d v="2024-05-05T00:00:00"/>
        <d v="2024-05-18T00:00:00"/>
        <d v="2023-09-11T00:00:00"/>
        <d v="2024-09-21T00:00:00"/>
        <d v="2024-12-18T00:00:00"/>
        <d v="2025-02-04T00:00:00"/>
        <d v="2025-03-31T00:00:00"/>
        <d v="2023-11-30T00:00:00"/>
        <d v="2025-07-01T00:00:00"/>
        <d v="2024-03-24T00:00:00"/>
        <d v="2024-11-06T00:00:00"/>
        <d v="2023-11-23T00:00:00"/>
        <d v="2024-02-11T00:00:00"/>
        <d v="2023-10-01T00:00:00"/>
        <d v="2023-08-23T00:00:00"/>
        <d v="2024-01-28T00:00:00"/>
        <d v="2024-10-21T00:00:00"/>
        <d v="2023-12-11T00:00:00"/>
        <d v="2025-02-09T00:00:00"/>
        <d v="2025-07-09T00:00:00"/>
        <d v="2024-07-12T00:00:00"/>
        <d v="2023-10-05T00:00:00"/>
        <d v="2024-06-09T00:00:00"/>
        <d v="2023-09-16T00:00:00"/>
        <d v="2025-02-24T00:00:00"/>
        <d v="2024-07-01T00:00:00"/>
        <d v="2024-02-15T00:00:00"/>
        <d v="2025-04-18T00:00:00"/>
        <d v="2024-11-11T00:00:00"/>
        <d v="2024-12-27T00:00:00"/>
        <d v="2025-01-25T00:00:00"/>
        <d v="2025-03-17T00:00:00"/>
        <d v="2025-05-22T00:00:00"/>
        <d v="2023-09-27T00:00:00"/>
        <d v="2024-08-08T00:00:00"/>
        <d v="2025-05-29T00:00:00"/>
        <d v="2024-06-15T00:00:00"/>
        <d v="2024-12-26T00:00:00"/>
        <d v="2024-05-25T00:00:00"/>
        <d v="2024-04-04T00:00:00"/>
        <d v="2024-03-08T00:00:00"/>
        <d v="2025-04-23T00:00:00"/>
        <d v="2023-09-10T00:00:00"/>
        <d v="2024-03-06T00:00:00"/>
        <d v="2023-11-13T00:00:00"/>
        <d v="2024-08-19T00:00:00"/>
        <d v="2024-06-14T00:00:00"/>
        <d v="2024-04-19T00:00:00"/>
        <d v="2025-08-06T00:00:00"/>
        <d v="2023-11-02T00:00:00"/>
        <d v="2024-05-06T00:00:00"/>
        <d v="2025-05-15T00:00:00"/>
        <d v="2024-07-18T00:00:00"/>
        <d v="2024-07-21T00:00:00"/>
        <d v="2025-01-01T00:00:00"/>
        <d v="2024-12-06T00:00:00"/>
        <d v="2024-07-23T00:00:00"/>
        <d v="2024-11-20T00:00:00"/>
        <d v="2025-02-15T00:00:00"/>
        <d v="2024-01-25T00:00:00"/>
        <d v="2024-03-20T00:00:00"/>
        <d v="2024-08-12T00:00:00"/>
        <d v="2025-06-21T00:00:00"/>
        <d v="2025-06-15T00:00:00"/>
        <d v="2023-08-25T00:00:00"/>
        <d v="2023-09-07T00:00:00"/>
        <d v="2025-07-27T00:00:00"/>
        <d v="2025-02-20T00:00:00"/>
        <d v="2023-12-03T00:00:00"/>
        <d v="2023-11-15T00:00:00"/>
        <d v="2024-02-13T00:00:00"/>
        <d v="2023-10-20T00:00:00"/>
        <d v="2025-07-04T00:00:00"/>
        <d v="2024-07-15T00:00:00"/>
        <d v="2023-11-19T00:00:00"/>
        <d v="2024-06-02T00:00:00"/>
        <d v="2025-04-22T00:00:00"/>
        <d v="2023-11-18T00:00:00"/>
        <d v="2024-03-12T00:00:00"/>
        <d v="2024-09-08T00:00:00"/>
        <d v="2024-09-27T00:00:00"/>
        <d v="2024-08-25T00:00:00"/>
        <d v="2024-01-11T00:00:00"/>
        <d v="2024-01-23T00:00:00"/>
        <d v="2024-11-30T00:00:00"/>
        <d v="2023-10-23T00:00:00"/>
        <d v="2024-10-22T00:00:00"/>
        <d v="2023-11-03T00:00:00"/>
        <d v="2025-03-07T00:00:00"/>
        <d v="2024-05-27T00:00:00"/>
        <d v="2024-05-02T00:00:00"/>
        <d v="2023-11-10T00:00:00"/>
        <d v="2024-09-09T00:00:00"/>
        <d v="2025-04-20T00:00:00"/>
        <d v="2025-05-31T00:00:00"/>
        <d v="2024-06-05T00:00:00"/>
        <d v="2024-07-10T00:00:00"/>
        <d v="2025-04-29T00:00:00"/>
        <d v="2024-05-01T00:00:00"/>
        <d v="2025-07-19T00:00:00"/>
        <d v="2025-07-23T00:00:00"/>
        <d v="2024-05-22T00:00:00"/>
        <d v="2024-03-28T00:00:00"/>
        <d v="2025-05-19T00:00:00"/>
        <d v="2024-09-20T00:00:00"/>
        <d v="2023-08-31T00:00:00"/>
        <d v="2024-10-09T00:00:00"/>
        <d v="2024-12-02T00:00:00"/>
        <d v="2023-12-12T00:00:00"/>
        <d v="2024-09-24T00:00:00"/>
        <d v="2024-06-16T00:00:00"/>
        <d v="2024-02-01T00:00:00"/>
        <d v="2023-12-21T00:00:00"/>
        <d v="2025-05-08T00:00:00"/>
        <d v="2025-03-05T00:00:00"/>
        <d v="2023-09-25T00:00:00"/>
        <d v="2024-11-26T00:00:00"/>
        <d v="2024-02-05T00:00:00"/>
        <d v="2023-10-10T00:00:00"/>
        <d v="2024-12-31T00:00:00"/>
        <d v="2025-06-04T00:00:00"/>
        <d v="2023-11-07T00:00:00"/>
        <d v="2024-04-18T00:00:00"/>
        <d v="2024-02-07T00:00:00"/>
        <d v="2024-09-10T00:00:00"/>
        <d v="2023-11-28T00:00:00"/>
        <d v="2024-01-18T00:00:00"/>
        <d v="2025-04-06T00:00:00"/>
        <d v="2025-04-24T00:00:00"/>
      </sharedItems>
    </cacheField>
    <cacheField name="Discount Band" numFmtId="0">
      <sharedItems/>
    </cacheField>
    <cacheField name="Segment" numFmtId="0">
      <sharedItems count="5">
        <s v="Enterprise"/>
        <s v="Government"/>
        <s v="Channel Partners"/>
        <s v="Midmarket"/>
        <s v="Small Business"/>
      </sharedItems>
    </cacheField>
    <cacheField name="VAT Paid" numFmtId="0">
      <sharedItems containsSemiMixedTypes="0" containsString="0" containsNumber="1" minValue="0" maxValue="375533.19"/>
    </cacheField>
    <cacheField name="VAT Rate" numFmtId="9">
      <sharedItems containsSemiMixedTypes="0" containsString="0" containsNumber="1" minValue="0.19" maxValue="0.24"/>
    </cacheField>
    <cacheField name="VAT Paid 2" numFmtId="0">
      <sharedItems containsSemiMixedTypes="0" containsString="0" containsNumber="1" minValue="0" maxValue="310223.07"/>
    </cacheField>
    <cacheField name="VAT Paid 3" numFmtId="0">
      <sharedItems containsSemiMixedTypes="0" containsString="0" containsNumber="1" minValue="0" maxValue="310223.07"/>
    </cacheField>
  </cacheFields>
  <extLst>
    <ext xmlns:x14="http://schemas.microsoft.com/office/spreadsheetml/2009/9/main" uri="{725AE2AE-9491-48be-B2B4-4EB974FC3084}">
      <x14:pivotCacheDefinition pivotCacheId="188939117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0">
  <r>
    <n v="64820"/>
    <x v="0"/>
    <x v="0"/>
    <n v="579"/>
    <n v="260.55"/>
    <n v="305"/>
    <n v="176595"/>
    <x v="0"/>
    <n v="25736.549999999992"/>
    <x v="0"/>
    <s v="High"/>
    <x v="0"/>
    <n v="0"/>
    <n v="0.21"/>
    <n v="0"/>
    <n v="0"/>
  </r>
  <r>
    <n v="62831"/>
    <x v="1"/>
    <x v="0"/>
    <n v="1190"/>
    <n v="260.24"/>
    <n v="334"/>
    <n v="397460"/>
    <x v="1"/>
    <n v="87774.399999999994"/>
    <x v="1"/>
    <s v="High"/>
    <x v="1"/>
    <n v="91415.8"/>
    <n v="0.2"/>
    <n v="79492"/>
    <n v="79492"/>
  </r>
  <r>
    <n v="44066"/>
    <x v="2"/>
    <x v="0"/>
    <n v="2574"/>
    <n v="260.58999999999997"/>
    <n v="378"/>
    <n v="972972"/>
    <x v="1"/>
    <n v="302213.34000000008"/>
    <x v="2"/>
    <s v="High"/>
    <x v="2"/>
    <n v="223783.56"/>
    <n v="0.19"/>
    <n v="184864.68"/>
    <n v="184864.68"/>
  </r>
  <r>
    <n v="48433"/>
    <x v="1"/>
    <x v="0"/>
    <n v="2076"/>
    <n v="260.93"/>
    <n v="321"/>
    <n v="666396"/>
    <x v="0"/>
    <n v="124705.31999999999"/>
    <x v="3"/>
    <s v="Medium"/>
    <x v="1"/>
    <n v="0"/>
    <n v="0.2"/>
    <n v="0"/>
    <n v="0"/>
  </r>
  <r>
    <n v="55445"/>
    <x v="3"/>
    <x v="0"/>
    <n v="2750"/>
    <n v="260.17"/>
    <n v="261"/>
    <n v="717750"/>
    <x v="0"/>
    <n v="2282.4999999999563"/>
    <x v="4"/>
    <s v="None"/>
    <x v="1"/>
    <n v="0"/>
    <n v="0.23"/>
    <n v="0"/>
    <n v="0"/>
  </r>
  <r>
    <n v="87537"/>
    <x v="4"/>
    <x v="0"/>
    <n v="1778"/>
    <n v="260.02999999999997"/>
    <n v="344"/>
    <n v="611632"/>
    <x v="1"/>
    <n v="149298.66000000006"/>
    <x v="5"/>
    <s v="Low"/>
    <x v="1"/>
    <n v="140675.36000000002"/>
    <n v="0.22"/>
    <n v="134559.04000000001"/>
    <n v="134559.04000000001"/>
  </r>
  <r>
    <n v="40201"/>
    <x v="2"/>
    <x v="0"/>
    <n v="1907"/>
    <n v="260.77"/>
    <n v="363"/>
    <n v="692241"/>
    <x v="1"/>
    <n v="194952.61000000004"/>
    <x v="6"/>
    <s v="Low"/>
    <x v="1"/>
    <n v="159215.43"/>
    <n v="0.19"/>
    <n v="131525.79"/>
    <n v="131525.79"/>
  </r>
  <r>
    <n v="17930"/>
    <x v="2"/>
    <x v="0"/>
    <n v="1159"/>
    <n v="260.27"/>
    <n v="336"/>
    <n v="389424"/>
    <x v="0"/>
    <n v="87771.070000000022"/>
    <x v="7"/>
    <s v="Medium"/>
    <x v="1"/>
    <n v="0"/>
    <n v="0.19"/>
    <n v="0"/>
    <n v="0"/>
  </r>
  <r>
    <n v="67944"/>
    <x v="5"/>
    <x v="0"/>
    <n v="1123"/>
    <n v="260.38"/>
    <n v="318"/>
    <n v="357114"/>
    <x v="1"/>
    <n v="64707.26"/>
    <x v="8"/>
    <s v="Medium"/>
    <x v="2"/>
    <n v="82136.22"/>
    <n v="0.24"/>
    <n v="85707.36"/>
    <n v="85707.36"/>
  </r>
  <r>
    <n v="24747"/>
    <x v="5"/>
    <x v="0"/>
    <n v="1865"/>
    <n v="260.47000000000003"/>
    <n v="264"/>
    <n v="492360"/>
    <x v="1"/>
    <n v="6583.4499999999489"/>
    <x v="9"/>
    <s v="Low"/>
    <x v="1"/>
    <n v="113242.8"/>
    <n v="0.24"/>
    <n v="118166.39999999999"/>
    <n v="118166.39999999999"/>
  </r>
  <r>
    <n v="45716"/>
    <x v="3"/>
    <x v="0"/>
    <n v="1731"/>
    <n v="260.26"/>
    <n v="352"/>
    <n v="609312"/>
    <x v="0"/>
    <n v="158801.94"/>
    <x v="10"/>
    <s v="High"/>
    <x v="1"/>
    <n v="0"/>
    <n v="0.23"/>
    <n v="0"/>
    <n v="0"/>
  </r>
  <r>
    <n v="90100"/>
    <x v="3"/>
    <x v="0"/>
    <n v="270"/>
    <n v="260.60000000000002"/>
    <n v="266"/>
    <n v="71820"/>
    <x v="0"/>
    <n v="1457.9999999999939"/>
    <x v="11"/>
    <s v="High"/>
    <x v="1"/>
    <n v="0"/>
    <n v="0.23"/>
    <n v="0"/>
    <n v="0"/>
  </r>
  <r>
    <n v="91260"/>
    <x v="2"/>
    <x v="0"/>
    <n v="711"/>
    <n v="260.97000000000003"/>
    <n v="272"/>
    <n v="193392"/>
    <x v="1"/>
    <n v="7842.3299999999808"/>
    <x v="12"/>
    <s v="Medium"/>
    <x v="3"/>
    <n v="44480.160000000003"/>
    <n v="0.19"/>
    <n v="36744.480000000003"/>
    <n v="36744.480000000003"/>
  </r>
  <r>
    <n v="73311"/>
    <x v="4"/>
    <x v="0"/>
    <n v="1393"/>
    <n v="260.33"/>
    <n v="282"/>
    <n v="392826"/>
    <x v="1"/>
    <n v="30186.310000000023"/>
    <x v="13"/>
    <s v="High"/>
    <x v="2"/>
    <n v="90349.98000000001"/>
    <n v="0.22"/>
    <n v="86421.72"/>
    <n v="86421.72"/>
  </r>
  <r>
    <n v="56832"/>
    <x v="5"/>
    <x v="0"/>
    <n v="947"/>
    <n v="260.24"/>
    <n v="349"/>
    <n v="330503"/>
    <x v="1"/>
    <n v="84055.719999999987"/>
    <x v="14"/>
    <s v="High"/>
    <x v="0"/>
    <n v="76015.69"/>
    <n v="0.24"/>
    <n v="79320.72"/>
    <n v="79320.72"/>
  </r>
  <r>
    <n v="21257"/>
    <x v="4"/>
    <x v="0"/>
    <n v="2734"/>
    <n v="260.61"/>
    <n v="279"/>
    <n v="762786"/>
    <x v="1"/>
    <n v="50278.259999999966"/>
    <x v="15"/>
    <s v="High"/>
    <x v="1"/>
    <n v="175440.78"/>
    <n v="0.22"/>
    <n v="167812.92"/>
    <n v="167812.92"/>
  </r>
  <r>
    <n v="57635"/>
    <x v="5"/>
    <x v="0"/>
    <n v="2460"/>
    <n v="260.39999999999998"/>
    <n v="323"/>
    <n v="794580"/>
    <x v="1"/>
    <n v="153996.00000000006"/>
    <x v="16"/>
    <s v="Medium"/>
    <x v="4"/>
    <n v="182753.4"/>
    <n v="0.24"/>
    <n v="190699.19999999998"/>
    <n v="190699.19999999998"/>
  </r>
  <r>
    <n v="29645"/>
    <x v="5"/>
    <x v="0"/>
    <n v="1074"/>
    <n v="260.10000000000002"/>
    <n v="271"/>
    <n v="291054"/>
    <x v="0"/>
    <n v="11706.599999999975"/>
    <x v="17"/>
    <s v="Low"/>
    <x v="0"/>
    <n v="0"/>
    <n v="0.24"/>
    <n v="0"/>
    <n v="0"/>
  </r>
  <r>
    <n v="39245"/>
    <x v="0"/>
    <x v="0"/>
    <n v="1953"/>
    <n v="260.63"/>
    <n v="360"/>
    <n v="703080"/>
    <x v="0"/>
    <n v="194069.61000000002"/>
    <x v="18"/>
    <s v="None"/>
    <x v="2"/>
    <n v="0"/>
    <n v="0.21"/>
    <n v="0"/>
    <n v="0"/>
  </r>
  <r>
    <n v="35553"/>
    <x v="5"/>
    <x v="0"/>
    <n v="410"/>
    <n v="260.99"/>
    <n v="282"/>
    <n v="115620"/>
    <x v="1"/>
    <n v="8614.0999999999967"/>
    <x v="19"/>
    <s v="High"/>
    <x v="2"/>
    <n v="26592.600000000002"/>
    <n v="0.24"/>
    <n v="27748.799999999999"/>
    <n v="27748.799999999999"/>
  </r>
  <r>
    <n v="43178"/>
    <x v="5"/>
    <x v="0"/>
    <n v="2157"/>
    <n v="260.45999999999998"/>
    <n v="347"/>
    <n v="748479"/>
    <x v="0"/>
    <n v="186666.78000000006"/>
    <x v="20"/>
    <s v="High"/>
    <x v="3"/>
    <n v="0"/>
    <n v="0.24"/>
    <n v="0"/>
    <n v="0"/>
  </r>
  <r>
    <n v="94292"/>
    <x v="5"/>
    <x v="0"/>
    <n v="635"/>
    <n v="260.39"/>
    <n v="321"/>
    <n v="203835"/>
    <x v="0"/>
    <n v="38487.350000000006"/>
    <x v="21"/>
    <s v="Medium"/>
    <x v="4"/>
    <n v="0"/>
    <n v="0.24"/>
    <n v="0"/>
    <n v="0"/>
  </r>
  <r>
    <n v="99223"/>
    <x v="2"/>
    <x v="0"/>
    <n v="1520"/>
    <n v="260.02999999999997"/>
    <n v="362"/>
    <n v="550240"/>
    <x v="1"/>
    <n v="154994.40000000005"/>
    <x v="22"/>
    <s v="Medium"/>
    <x v="1"/>
    <n v="126555.20000000001"/>
    <n v="0.19"/>
    <n v="104545.60000000001"/>
    <n v="104545.60000000001"/>
  </r>
  <r>
    <n v="72425"/>
    <x v="3"/>
    <x v="0"/>
    <n v="1269"/>
    <n v="260.31"/>
    <n v="331"/>
    <n v="420039"/>
    <x v="1"/>
    <n v="89705.61"/>
    <x v="23"/>
    <s v="Medium"/>
    <x v="1"/>
    <n v="96608.97"/>
    <n v="0.23"/>
    <n v="96608.97"/>
    <n v="96608.97"/>
  </r>
  <r>
    <n v="94971"/>
    <x v="1"/>
    <x v="0"/>
    <n v="1899"/>
    <n v="260.13"/>
    <n v="354"/>
    <n v="672246"/>
    <x v="0"/>
    <n v="178259.13"/>
    <x v="24"/>
    <s v="None"/>
    <x v="1"/>
    <n v="0"/>
    <n v="0.2"/>
    <n v="0"/>
    <n v="0"/>
  </r>
  <r>
    <n v="66377"/>
    <x v="1"/>
    <x v="0"/>
    <n v="3421"/>
    <n v="260.55"/>
    <n v="277"/>
    <n v="947617"/>
    <x v="1"/>
    <n v="56275.449999999961"/>
    <x v="25"/>
    <s v="High"/>
    <x v="1"/>
    <n v="217951.91"/>
    <n v="0.2"/>
    <n v="189523.40000000002"/>
    <n v="189523.40000000002"/>
  </r>
  <r>
    <n v="11889"/>
    <x v="3"/>
    <x v="0"/>
    <n v="2876"/>
    <n v="260.24"/>
    <n v="344"/>
    <n v="989344"/>
    <x v="1"/>
    <n v="240893.75999999998"/>
    <x v="26"/>
    <s v="Medium"/>
    <x v="1"/>
    <n v="227549.12"/>
    <n v="0.23"/>
    <n v="227549.12"/>
    <n v="227549.12"/>
  </r>
  <r>
    <n v="51955"/>
    <x v="0"/>
    <x v="0"/>
    <n v="2015"/>
    <n v="260.26"/>
    <n v="305"/>
    <n v="614575"/>
    <x v="1"/>
    <n v="90151.10000000002"/>
    <x v="27"/>
    <s v="High"/>
    <x v="2"/>
    <n v="141352.25"/>
    <n v="0.21"/>
    <n v="129060.75"/>
    <n v="129060.75"/>
  </r>
  <r>
    <n v="96854"/>
    <x v="3"/>
    <x v="0"/>
    <n v="1143"/>
    <n v="260.61"/>
    <n v="274"/>
    <n v="313182"/>
    <x v="1"/>
    <n v="15304.769999999984"/>
    <x v="28"/>
    <s v="None"/>
    <x v="1"/>
    <n v="72031.86"/>
    <n v="0.23"/>
    <n v="72031.86"/>
    <n v="72031.86"/>
  </r>
  <r>
    <n v="24434"/>
    <x v="4"/>
    <x v="0"/>
    <n v="708"/>
    <n v="260.38"/>
    <n v="279"/>
    <n v="197532"/>
    <x v="0"/>
    <n v="13182.960000000003"/>
    <x v="29"/>
    <s v="Medium"/>
    <x v="1"/>
    <n v="0"/>
    <n v="0.22"/>
    <n v="0"/>
    <n v="0"/>
  </r>
  <r>
    <n v="53760"/>
    <x v="5"/>
    <x v="0"/>
    <n v="1679"/>
    <n v="261"/>
    <n v="353"/>
    <n v="592687"/>
    <x v="0"/>
    <n v="154468"/>
    <x v="30"/>
    <s v="Medium"/>
    <x v="1"/>
    <n v="0"/>
    <n v="0.24"/>
    <n v="0"/>
    <n v="0"/>
  </r>
  <r>
    <n v="38909"/>
    <x v="1"/>
    <x v="0"/>
    <n v="1987"/>
    <n v="260.29000000000002"/>
    <n v="391"/>
    <n v="776917"/>
    <x v="1"/>
    <n v="259720.76999999996"/>
    <x v="31"/>
    <s v="Medium"/>
    <x v="0"/>
    <n v="178690.91"/>
    <n v="0.2"/>
    <n v="155383.4"/>
    <n v="155383.4"/>
  </r>
  <r>
    <n v="93812"/>
    <x v="2"/>
    <x v="0"/>
    <n v="1250"/>
    <n v="260.64"/>
    <n v="334"/>
    <n v="417500"/>
    <x v="1"/>
    <n v="91700.000000000015"/>
    <x v="32"/>
    <s v="Medium"/>
    <x v="4"/>
    <n v="96025"/>
    <n v="0.19"/>
    <n v="79325"/>
    <n v="79325"/>
  </r>
  <r>
    <n v="56167"/>
    <x v="0"/>
    <x v="0"/>
    <n v="2844"/>
    <n v="260.25"/>
    <n v="308"/>
    <n v="875952"/>
    <x v="0"/>
    <n v="135801"/>
    <x v="33"/>
    <s v="High"/>
    <x v="0"/>
    <n v="0"/>
    <n v="0.21"/>
    <n v="0"/>
    <n v="0"/>
  </r>
  <r>
    <n v="12209"/>
    <x v="3"/>
    <x v="0"/>
    <n v="2548"/>
    <n v="260.95999999999998"/>
    <n v="345"/>
    <n v="879060"/>
    <x v="1"/>
    <n v="214133.92000000004"/>
    <x v="34"/>
    <s v="High"/>
    <x v="3"/>
    <n v="202183.80000000002"/>
    <n v="0.23"/>
    <n v="202183.80000000002"/>
    <n v="202183.80000000002"/>
  </r>
  <r>
    <n v="69840"/>
    <x v="2"/>
    <x v="0"/>
    <n v="472"/>
    <n v="260.33999999999997"/>
    <n v="316"/>
    <n v="149152"/>
    <x v="0"/>
    <n v="26271.520000000011"/>
    <x v="35"/>
    <s v="High"/>
    <x v="2"/>
    <n v="0"/>
    <n v="0.19"/>
    <n v="0"/>
    <n v="0"/>
  </r>
  <r>
    <n v="56221"/>
    <x v="5"/>
    <x v="0"/>
    <n v="1375"/>
    <n v="260.67"/>
    <n v="303"/>
    <n v="416625"/>
    <x v="1"/>
    <n v="58203.749999999978"/>
    <x v="9"/>
    <s v="Medium"/>
    <x v="2"/>
    <n v="95823.75"/>
    <n v="0.24"/>
    <n v="99990"/>
    <n v="99990"/>
  </r>
  <r>
    <n v="27636"/>
    <x v="4"/>
    <x v="0"/>
    <n v="1743"/>
    <n v="260.12"/>
    <n v="349"/>
    <n v="608307"/>
    <x v="0"/>
    <n v="154917.84"/>
    <x v="36"/>
    <s v="High"/>
    <x v="3"/>
    <n v="0"/>
    <n v="0.22"/>
    <n v="0"/>
    <n v="0"/>
  </r>
  <r>
    <n v="69158"/>
    <x v="4"/>
    <x v="0"/>
    <n v="3520"/>
    <n v="260.08"/>
    <n v="336"/>
    <n v="1182720"/>
    <x v="0"/>
    <n v="267238.40000000008"/>
    <x v="37"/>
    <s v="High"/>
    <x v="2"/>
    <n v="0"/>
    <n v="0.22"/>
    <n v="0"/>
    <n v="0"/>
  </r>
  <r>
    <n v="50485"/>
    <x v="0"/>
    <x v="0"/>
    <n v="2914"/>
    <n v="260.27999999999997"/>
    <n v="321"/>
    <n v="935394"/>
    <x v="0"/>
    <n v="176938.08000000007"/>
    <x v="38"/>
    <s v="High"/>
    <x v="2"/>
    <n v="0"/>
    <n v="0.21"/>
    <n v="0"/>
    <n v="0"/>
  </r>
  <r>
    <n v="65585"/>
    <x v="5"/>
    <x v="0"/>
    <n v="546"/>
    <n v="260.64999999999998"/>
    <n v="373"/>
    <n v="203658"/>
    <x v="0"/>
    <n v="61343.100000000013"/>
    <x v="39"/>
    <s v="High"/>
    <x v="4"/>
    <n v="0"/>
    <n v="0.24"/>
    <n v="0"/>
    <n v="0"/>
  </r>
  <r>
    <n v="72160"/>
    <x v="5"/>
    <x v="0"/>
    <n v="1694"/>
    <n v="260.33"/>
    <n v="360"/>
    <n v="609840"/>
    <x v="1"/>
    <n v="168840.98000000004"/>
    <x v="40"/>
    <s v="Medium"/>
    <x v="1"/>
    <n v="140263.20000000001"/>
    <n v="0.24"/>
    <n v="146361.60000000001"/>
    <n v="146361.60000000001"/>
  </r>
  <r>
    <n v="23829"/>
    <x v="2"/>
    <x v="0"/>
    <n v="1770"/>
    <n v="260.45"/>
    <n v="368"/>
    <n v="651360"/>
    <x v="1"/>
    <n v="190363.50000000003"/>
    <x v="41"/>
    <s v="High"/>
    <x v="2"/>
    <n v="149812.80000000002"/>
    <n v="0.19"/>
    <n v="123758.39999999999"/>
    <n v="123758.39999999999"/>
  </r>
  <r>
    <n v="23885"/>
    <x v="4"/>
    <x v="0"/>
    <n v="1916"/>
    <n v="260.87"/>
    <n v="337"/>
    <n v="645692"/>
    <x v="1"/>
    <n v="145865.07999999999"/>
    <x v="42"/>
    <s v="Low"/>
    <x v="4"/>
    <n v="148509.16"/>
    <n v="0.22"/>
    <n v="142052.24"/>
    <n v="142052.24"/>
  </r>
  <r>
    <n v="23073"/>
    <x v="0"/>
    <x v="0"/>
    <n v="671"/>
    <n v="260.27999999999997"/>
    <n v="347"/>
    <n v="232837"/>
    <x v="0"/>
    <n v="58189.120000000017"/>
    <x v="43"/>
    <s v="Low"/>
    <x v="3"/>
    <n v="0"/>
    <n v="0.21"/>
    <n v="0"/>
    <n v="0"/>
  </r>
  <r>
    <n v="98766"/>
    <x v="5"/>
    <x v="0"/>
    <n v="344"/>
    <n v="260.19"/>
    <n v="380"/>
    <n v="130720"/>
    <x v="1"/>
    <n v="41214.639999999999"/>
    <x v="9"/>
    <s v="High"/>
    <x v="1"/>
    <n v="30065.600000000002"/>
    <n v="0.24"/>
    <n v="31372.799999999999"/>
    <n v="31372.799999999999"/>
  </r>
  <r>
    <n v="41208"/>
    <x v="4"/>
    <x v="0"/>
    <n v="552"/>
    <n v="260.41000000000003"/>
    <n v="316"/>
    <n v="174432"/>
    <x v="0"/>
    <n v="30685.679999999986"/>
    <x v="44"/>
    <s v="Medium"/>
    <x v="1"/>
    <n v="0"/>
    <n v="0.22"/>
    <n v="0"/>
    <n v="0"/>
  </r>
  <r>
    <n v="93736"/>
    <x v="5"/>
    <x v="0"/>
    <n v="1038"/>
    <n v="260.25"/>
    <n v="331"/>
    <n v="343578"/>
    <x v="1"/>
    <n v="73438.5"/>
    <x v="45"/>
    <s v="Medium"/>
    <x v="1"/>
    <n v="79022.94"/>
    <n v="0.24"/>
    <n v="82458.720000000001"/>
    <n v="82458.720000000001"/>
  </r>
  <r>
    <n v="45405"/>
    <x v="2"/>
    <x v="0"/>
    <n v="1686"/>
    <n v="260.68"/>
    <n v="389"/>
    <n v="655854"/>
    <x v="1"/>
    <n v="216347.51999999999"/>
    <x v="46"/>
    <s v="None"/>
    <x v="1"/>
    <n v="150846.42000000001"/>
    <n v="0.19"/>
    <n v="124612.26"/>
    <n v="124612.26"/>
  </r>
  <r>
    <n v="64826"/>
    <x v="4"/>
    <x v="0"/>
    <n v="1135"/>
    <n v="260.27999999999997"/>
    <n v="334"/>
    <n v="379090"/>
    <x v="0"/>
    <n v="83672.200000000026"/>
    <x v="47"/>
    <s v="Medium"/>
    <x v="1"/>
    <n v="0"/>
    <n v="0.22"/>
    <n v="0"/>
    <n v="0"/>
  </r>
  <r>
    <n v="79449"/>
    <x v="4"/>
    <x v="0"/>
    <n v="1630"/>
    <n v="260.49"/>
    <n v="264"/>
    <n v="430320"/>
    <x v="1"/>
    <n v="5721.2999999999847"/>
    <x v="43"/>
    <s v="Medium"/>
    <x v="3"/>
    <n v="98973.6"/>
    <n v="0.22"/>
    <n v="94670.399999999994"/>
    <n v="94670.399999999994"/>
  </r>
  <r>
    <n v="81421"/>
    <x v="0"/>
    <x v="0"/>
    <n v="2907"/>
    <n v="260.10000000000002"/>
    <n v="331"/>
    <n v="962217"/>
    <x v="1"/>
    <n v="206106.29999999993"/>
    <x v="48"/>
    <s v="Medium"/>
    <x v="1"/>
    <n v="221309.91"/>
    <n v="0.21"/>
    <n v="202065.57"/>
    <n v="202065.57"/>
  </r>
  <r>
    <n v="23035"/>
    <x v="1"/>
    <x v="0"/>
    <n v="306"/>
    <n v="260.93"/>
    <n v="316"/>
    <n v="96696"/>
    <x v="1"/>
    <n v="16851.419999999998"/>
    <x v="49"/>
    <s v="Medium"/>
    <x v="2"/>
    <n v="22240.080000000002"/>
    <n v="0.2"/>
    <n v="19339.2"/>
    <n v="19339.2"/>
  </r>
  <r>
    <n v="53475"/>
    <x v="5"/>
    <x v="0"/>
    <n v="1870"/>
    <n v="260.42"/>
    <n v="318"/>
    <n v="594660"/>
    <x v="1"/>
    <n v="107674.59999999998"/>
    <x v="50"/>
    <s v="High"/>
    <x v="3"/>
    <n v="136771.80000000002"/>
    <n v="0.24"/>
    <n v="142718.39999999999"/>
    <n v="142718.39999999999"/>
  </r>
  <r>
    <n v="59814"/>
    <x v="1"/>
    <x v="0"/>
    <n v="853"/>
    <n v="260.60000000000002"/>
    <n v="269"/>
    <n v="229457"/>
    <x v="1"/>
    <n v="7165.1999999999807"/>
    <x v="51"/>
    <s v="High"/>
    <x v="4"/>
    <n v="52775.11"/>
    <n v="0.2"/>
    <n v="45891.4"/>
    <n v="45891.4"/>
  </r>
  <r>
    <n v="93533"/>
    <x v="4"/>
    <x v="0"/>
    <n v="1228"/>
    <n v="260.24"/>
    <n v="357"/>
    <n v="438396"/>
    <x v="1"/>
    <n v="118821.27999999998"/>
    <x v="52"/>
    <s v="Medium"/>
    <x v="1"/>
    <n v="100831.08"/>
    <n v="0.22"/>
    <n v="96447.12"/>
    <n v="96447.12"/>
  </r>
  <r>
    <n v="85496"/>
    <x v="5"/>
    <x v="0"/>
    <n v="1101"/>
    <n v="260.14999999999998"/>
    <n v="320"/>
    <n v="352320"/>
    <x v="0"/>
    <n v="65894.85000000002"/>
    <x v="53"/>
    <s v="Low"/>
    <x v="4"/>
    <n v="0"/>
    <n v="0.24"/>
    <n v="0"/>
    <n v="0"/>
  </r>
  <r>
    <n v="54455"/>
    <x v="1"/>
    <x v="0"/>
    <n v="2072"/>
    <n v="260.69"/>
    <n v="285"/>
    <n v="590520"/>
    <x v="0"/>
    <n v="50370.320000000007"/>
    <x v="54"/>
    <s v="High"/>
    <x v="3"/>
    <n v="0"/>
    <n v="0.2"/>
    <n v="0"/>
    <n v="0"/>
  </r>
  <r>
    <n v="20733"/>
    <x v="2"/>
    <x v="0"/>
    <n v="2966"/>
    <n v="260.10000000000002"/>
    <n v="266"/>
    <n v="788956"/>
    <x v="1"/>
    <n v="17499.399999999932"/>
    <x v="55"/>
    <s v="Low"/>
    <x v="1"/>
    <n v="181459.88"/>
    <n v="0.19"/>
    <n v="149901.64000000001"/>
    <n v="149901.64000000001"/>
  </r>
  <r>
    <n v="43969"/>
    <x v="0"/>
    <x v="0"/>
    <n v="1236"/>
    <n v="260.5"/>
    <n v="386"/>
    <n v="477096"/>
    <x v="1"/>
    <n v="155118"/>
    <x v="56"/>
    <s v="Low"/>
    <x v="1"/>
    <n v="109732.08"/>
    <n v="0.21"/>
    <n v="100190.16"/>
    <n v="100190.16"/>
  </r>
  <r>
    <n v="79740"/>
    <x v="5"/>
    <x v="0"/>
    <n v="2039"/>
    <n v="260.29000000000002"/>
    <n v="295"/>
    <n v="601505"/>
    <x v="0"/>
    <n v="70773.689999999959"/>
    <x v="57"/>
    <s v="High"/>
    <x v="1"/>
    <n v="0"/>
    <n v="0.24"/>
    <n v="0"/>
    <n v="0"/>
  </r>
  <r>
    <n v="90609"/>
    <x v="0"/>
    <x v="0"/>
    <n v="2993"/>
    <n v="260.77"/>
    <n v="350"/>
    <n v="1047550"/>
    <x v="1"/>
    <n v="267065.39000000007"/>
    <x v="58"/>
    <s v="High"/>
    <x v="4"/>
    <n v="240936.5"/>
    <n v="0.21"/>
    <n v="219985.5"/>
    <n v="219985.5"/>
  </r>
  <r>
    <n v="21609"/>
    <x v="2"/>
    <x v="0"/>
    <n v="970"/>
    <n v="260.11"/>
    <n v="336"/>
    <n v="325920"/>
    <x v="1"/>
    <n v="73613.299999999988"/>
    <x v="59"/>
    <s v="Medium"/>
    <x v="3"/>
    <n v="74961.600000000006"/>
    <n v="0.19"/>
    <n v="61924.800000000003"/>
    <n v="61924.800000000003"/>
  </r>
  <r>
    <n v="27664"/>
    <x v="2"/>
    <x v="0"/>
    <n v="3165"/>
    <n v="260.95"/>
    <n v="308"/>
    <n v="974820"/>
    <x v="0"/>
    <n v="148913.25000000003"/>
    <x v="60"/>
    <s v="High"/>
    <x v="0"/>
    <n v="0"/>
    <n v="0.19"/>
    <n v="0"/>
    <n v="0"/>
  </r>
  <r>
    <n v="74977"/>
    <x v="3"/>
    <x v="0"/>
    <n v="1659"/>
    <n v="260.27999999999997"/>
    <n v="308"/>
    <n v="510972"/>
    <x v="1"/>
    <n v="79167.48000000004"/>
    <x v="61"/>
    <s v="High"/>
    <x v="0"/>
    <n v="117523.56000000001"/>
    <n v="0.23"/>
    <n v="117523.56000000001"/>
    <n v="117523.56000000001"/>
  </r>
  <r>
    <n v="75108"/>
    <x v="4"/>
    <x v="0"/>
    <n v="707"/>
    <n v="260.16000000000003"/>
    <n v="365"/>
    <n v="258055"/>
    <x v="1"/>
    <n v="74121.879999999976"/>
    <x v="62"/>
    <s v="High"/>
    <x v="1"/>
    <n v="59352.65"/>
    <n v="0.22"/>
    <n v="56772.1"/>
    <n v="56772.1"/>
  </r>
  <r>
    <n v="44845"/>
    <x v="4"/>
    <x v="0"/>
    <n v="2761"/>
    <n v="260.01"/>
    <n v="313"/>
    <n v="864193"/>
    <x v="1"/>
    <n v="146305.39000000001"/>
    <x v="63"/>
    <s v="High"/>
    <x v="2"/>
    <n v="198764.39"/>
    <n v="0.22"/>
    <n v="190122.46"/>
    <n v="190122.46"/>
  </r>
  <r>
    <n v="32137"/>
    <x v="3"/>
    <x v="0"/>
    <n v="1403"/>
    <n v="260.47000000000003"/>
    <n v="365"/>
    <n v="512095"/>
    <x v="1"/>
    <n v="146655.58999999997"/>
    <x v="64"/>
    <s v="Medium"/>
    <x v="1"/>
    <n v="117781.85"/>
    <n v="0.23"/>
    <n v="117781.85"/>
    <n v="117781.85"/>
  </r>
  <r>
    <n v="56250"/>
    <x v="4"/>
    <x v="0"/>
    <n v="1118"/>
    <n v="260.91000000000003"/>
    <n v="285"/>
    <n v="318630"/>
    <x v="0"/>
    <n v="26932.619999999974"/>
    <x v="65"/>
    <s v="Medium"/>
    <x v="1"/>
    <n v="0"/>
    <n v="0.22"/>
    <n v="0"/>
    <n v="0"/>
  </r>
  <r>
    <n v="11450"/>
    <x v="1"/>
    <x v="0"/>
    <n v="941"/>
    <n v="260.77999999999997"/>
    <n v="347"/>
    <n v="326527"/>
    <x v="1"/>
    <n v="81133.020000000019"/>
    <x v="66"/>
    <s v="Low"/>
    <x v="1"/>
    <n v="75101.210000000006"/>
    <n v="0.2"/>
    <n v="65305.4"/>
    <n v="65305.4"/>
  </r>
  <r>
    <n v="41860"/>
    <x v="0"/>
    <x v="0"/>
    <n v="2071"/>
    <n v="260.08"/>
    <n v="383"/>
    <n v="793193"/>
    <x v="0"/>
    <n v="254567.32000000004"/>
    <x v="67"/>
    <s v="Medium"/>
    <x v="1"/>
    <n v="0"/>
    <n v="0.21"/>
    <n v="0"/>
    <n v="0"/>
  </r>
  <r>
    <n v="79389"/>
    <x v="0"/>
    <x v="0"/>
    <n v="615"/>
    <n v="260.74"/>
    <n v="324"/>
    <n v="199260"/>
    <x v="0"/>
    <n v="38904.899999999994"/>
    <x v="68"/>
    <s v="None"/>
    <x v="3"/>
    <n v="0"/>
    <n v="0.21"/>
    <n v="0"/>
    <n v="0"/>
  </r>
  <r>
    <n v="23817"/>
    <x v="0"/>
    <x v="0"/>
    <n v="2141"/>
    <n v="260.82"/>
    <n v="337"/>
    <n v="721517"/>
    <x v="1"/>
    <n v="163101.38"/>
    <x v="69"/>
    <s v="None"/>
    <x v="2"/>
    <n v="165948.91"/>
    <n v="0.21"/>
    <n v="151518.57"/>
    <n v="151518.57"/>
  </r>
  <r>
    <n v="53159"/>
    <x v="2"/>
    <x v="0"/>
    <n v="994"/>
    <n v="260.35000000000002"/>
    <n v="344"/>
    <n v="341936"/>
    <x v="0"/>
    <n v="83148.099999999977"/>
    <x v="70"/>
    <s v="Medium"/>
    <x v="0"/>
    <n v="0"/>
    <n v="0.19"/>
    <n v="0"/>
    <n v="0"/>
  </r>
  <r>
    <n v="87513"/>
    <x v="3"/>
    <x v="0"/>
    <n v="2240"/>
    <n v="260.45"/>
    <n v="350"/>
    <n v="784000"/>
    <x v="1"/>
    <n v="200592.00000000003"/>
    <x v="71"/>
    <s v="High"/>
    <x v="1"/>
    <n v="180320"/>
    <n v="0.23"/>
    <n v="180320"/>
    <n v="180320"/>
  </r>
  <r>
    <n v="28662"/>
    <x v="0"/>
    <x v="0"/>
    <n v="727"/>
    <n v="260.85000000000002"/>
    <n v="282"/>
    <n v="205014"/>
    <x v="0"/>
    <n v="15376.049999999983"/>
    <x v="72"/>
    <s v="Medium"/>
    <x v="1"/>
    <n v="0"/>
    <n v="0.21"/>
    <n v="0"/>
    <n v="0"/>
  </r>
  <r>
    <n v="71831"/>
    <x v="2"/>
    <x v="0"/>
    <n v="2276"/>
    <n v="260.39"/>
    <n v="357"/>
    <n v="812532"/>
    <x v="1"/>
    <n v="219884.36000000004"/>
    <x v="73"/>
    <s v="Low"/>
    <x v="0"/>
    <n v="186882.36000000002"/>
    <n v="0.19"/>
    <n v="154381.08000000002"/>
    <n v="154381.08000000002"/>
  </r>
  <r>
    <n v="18114"/>
    <x v="0"/>
    <x v="0"/>
    <n v="3199"/>
    <n v="260.85000000000002"/>
    <n v="285"/>
    <n v="911715"/>
    <x v="1"/>
    <n v="77255.849999999933"/>
    <x v="74"/>
    <s v="High"/>
    <x v="3"/>
    <n v="209694.45"/>
    <n v="0.21"/>
    <n v="191460.15"/>
    <n v="191460.15"/>
  </r>
  <r>
    <n v="16538"/>
    <x v="3"/>
    <x v="0"/>
    <n v="1372"/>
    <n v="260.05"/>
    <n v="300"/>
    <n v="411600"/>
    <x v="0"/>
    <n v="54811.399999999987"/>
    <x v="75"/>
    <s v="Medium"/>
    <x v="4"/>
    <n v="0"/>
    <n v="0.23"/>
    <n v="0"/>
    <n v="0"/>
  </r>
  <r>
    <n v="89186"/>
    <x v="1"/>
    <x v="0"/>
    <n v="2475"/>
    <n v="260.82"/>
    <n v="269"/>
    <n v="665775"/>
    <x v="1"/>
    <n v="20245.500000000018"/>
    <x v="76"/>
    <s v="High"/>
    <x v="2"/>
    <n v="153128.25"/>
    <n v="0.2"/>
    <n v="133155"/>
    <n v="133155"/>
  </r>
  <r>
    <n v="64130"/>
    <x v="5"/>
    <x v="0"/>
    <n v="2629"/>
    <n v="260.38"/>
    <n v="386"/>
    <n v="1014794"/>
    <x v="1"/>
    <n v="330254.98000000004"/>
    <x v="77"/>
    <s v="High"/>
    <x v="1"/>
    <n v="233402.62000000002"/>
    <n v="0.24"/>
    <n v="243550.56"/>
    <n v="243550.56"/>
  </r>
  <r>
    <n v="76135"/>
    <x v="2"/>
    <x v="0"/>
    <n v="1350"/>
    <n v="260.57"/>
    <n v="329"/>
    <n v="444150"/>
    <x v="0"/>
    <n v="92380.500000000015"/>
    <x v="78"/>
    <s v="Medium"/>
    <x v="1"/>
    <n v="0"/>
    <n v="0.19"/>
    <n v="0"/>
    <n v="0"/>
  </r>
  <r>
    <n v="47986"/>
    <x v="1"/>
    <x v="0"/>
    <n v="321"/>
    <n v="260.81"/>
    <n v="287"/>
    <n v="92127"/>
    <x v="1"/>
    <n v="8406.99"/>
    <x v="79"/>
    <s v="Low"/>
    <x v="3"/>
    <n v="21189.21"/>
    <n v="0.2"/>
    <n v="18425.400000000001"/>
    <n v="18425.400000000001"/>
  </r>
  <r>
    <n v="70920"/>
    <x v="4"/>
    <x v="0"/>
    <n v="1645"/>
    <n v="260.02999999999997"/>
    <n v="372"/>
    <n v="611940"/>
    <x v="1"/>
    <n v="184190.65000000005"/>
    <x v="48"/>
    <s v="Medium"/>
    <x v="0"/>
    <n v="140746.20000000001"/>
    <n v="0.22"/>
    <n v="134626.79999999999"/>
    <n v="134626.79999999999"/>
  </r>
  <r>
    <n v="60622"/>
    <x v="4"/>
    <x v="0"/>
    <n v="888"/>
    <n v="260.93"/>
    <n v="348"/>
    <n v="309024"/>
    <x v="1"/>
    <n v="77318.159999999989"/>
    <x v="80"/>
    <s v="High"/>
    <x v="4"/>
    <n v="71075.520000000004"/>
    <n v="0.22"/>
    <n v="67985.279999999999"/>
    <n v="67985.279999999999"/>
  </r>
  <r>
    <n v="32859"/>
    <x v="3"/>
    <x v="0"/>
    <n v="1366"/>
    <n v="260.81"/>
    <n v="285"/>
    <n v="389310"/>
    <x v="0"/>
    <n v="33043.539999999994"/>
    <x v="81"/>
    <s v="Medium"/>
    <x v="1"/>
    <n v="0"/>
    <n v="0.23"/>
    <n v="0"/>
    <n v="0"/>
  </r>
  <r>
    <n v="63544"/>
    <x v="2"/>
    <x v="0"/>
    <n v="4219"/>
    <n v="260.95999999999998"/>
    <n v="387"/>
    <n v="1632753"/>
    <x v="1"/>
    <n v="531762.76000000013"/>
    <x v="82"/>
    <s v="None"/>
    <x v="0"/>
    <n v="375533.19"/>
    <n v="0.19"/>
    <n v="310223.07"/>
    <n v="310223.07"/>
  </r>
  <r>
    <n v="17880"/>
    <x v="1"/>
    <x v="0"/>
    <n v="1433"/>
    <n v="260.81"/>
    <n v="366"/>
    <n v="524478"/>
    <x v="0"/>
    <n v="150737.26999999999"/>
    <x v="83"/>
    <s v="High"/>
    <x v="0"/>
    <n v="0"/>
    <n v="0.2"/>
    <n v="0"/>
    <n v="0"/>
  </r>
  <r>
    <n v="37609"/>
    <x v="0"/>
    <x v="0"/>
    <n v="1282"/>
    <n v="260.8"/>
    <n v="386"/>
    <n v="494852"/>
    <x v="0"/>
    <n v="160506.4"/>
    <x v="84"/>
    <s v="Medium"/>
    <x v="1"/>
    <n v="0"/>
    <n v="0.21"/>
    <n v="0"/>
    <n v="0"/>
  </r>
  <r>
    <n v="76758"/>
    <x v="5"/>
    <x v="0"/>
    <n v="1727"/>
    <n v="260.56"/>
    <n v="370"/>
    <n v="638990"/>
    <x v="1"/>
    <n v="189002.88"/>
    <x v="85"/>
    <s v="High"/>
    <x v="1"/>
    <n v="146967.70000000001"/>
    <n v="0.24"/>
    <n v="153357.6"/>
    <n v="153357.6"/>
  </r>
  <r>
    <n v="29399"/>
    <x v="0"/>
    <x v="0"/>
    <n v="1989"/>
    <n v="260.49"/>
    <n v="383"/>
    <n v="761787"/>
    <x v="1"/>
    <n v="243672.38999999998"/>
    <x v="86"/>
    <s v="Low"/>
    <x v="2"/>
    <n v="175211.01"/>
    <n v="0.21"/>
    <n v="159975.26999999999"/>
    <n v="159975.26999999999"/>
  </r>
  <r>
    <n v="37083"/>
    <x v="5"/>
    <x v="0"/>
    <n v="1683"/>
    <n v="260.86"/>
    <n v="355"/>
    <n v="597465"/>
    <x v="0"/>
    <n v="158437.61999999997"/>
    <x v="87"/>
    <s v="Medium"/>
    <x v="1"/>
    <n v="0"/>
    <n v="0.24"/>
    <n v="0"/>
    <n v="0"/>
  </r>
  <r>
    <n v="30825"/>
    <x v="2"/>
    <x v="0"/>
    <n v="259"/>
    <n v="260.16000000000003"/>
    <n v="287"/>
    <n v="74333"/>
    <x v="0"/>
    <n v="6951.5599999999931"/>
    <x v="79"/>
    <s v="Low"/>
    <x v="4"/>
    <n v="0"/>
    <n v="0.19"/>
    <n v="0"/>
    <n v="0"/>
  </r>
  <r>
    <n v="98163"/>
    <x v="1"/>
    <x v="0"/>
    <n v="2475"/>
    <n v="260.54000000000002"/>
    <n v="357"/>
    <n v="883575"/>
    <x v="0"/>
    <n v="238738.49999999994"/>
    <x v="88"/>
    <s v="High"/>
    <x v="4"/>
    <n v="0"/>
    <n v="0.2"/>
    <n v="0"/>
    <n v="0"/>
  </r>
  <r>
    <n v="82018"/>
    <x v="2"/>
    <x v="1"/>
    <n v="2767"/>
    <n v="3.9"/>
    <n v="6"/>
    <n v="16602"/>
    <x v="0"/>
    <n v="5810.7"/>
    <x v="89"/>
    <s v="High"/>
    <x v="0"/>
    <n v="0"/>
    <n v="0.19"/>
    <n v="0"/>
    <n v="0"/>
  </r>
  <r>
    <n v="40018"/>
    <x v="1"/>
    <x v="1"/>
    <n v="2145"/>
    <n v="3.7"/>
    <n v="5"/>
    <n v="10725"/>
    <x v="1"/>
    <n v="2788.4999999999995"/>
    <x v="41"/>
    <s v="Low"/>
    <x v="1"/>
    <n v="2466.75"/>
    <n v="0.2"/>
    <n v="2145"/>
    <n v="2145"/>
  </r>
  <r>
    <n v="61447"/>
    <x v="5"/>
    <x v="1"/>
    <n v="801"/>
    <n v="3.52"/>
    <n v="5"/>
    <n v="4005"/>
    <x v="0"/>
    <n v="1185.48"/>
    <x v="90"/>
    <s v="High"/>
    <x v="4"/>
    <n v="0"/>
    <n v="0.24"/>
    <n v="0"/>
    <n v="0"/>
  </r>
  <r>
    <n v="28574"/>
    <x v="3"/>
    <x v="1"/>
    <n v="2521"/>
    <n v="3.79"/>
    <n v="6"/>
    <n v="15126"/>
    <x v="1"/>
    <n v="5571.41"/>
    <x v="41"/>
    <s v="High"/>
    <x v="1"/>
    <n v="3478.98"/>
    <n v="0.23"/>
    <n v="3478.98"/>
    <n v="3478.98"/>
  </r>
  <r>
    <n v="91512"/>
    <x v="5"/>
    <x v="1"/>
    <n v="1397"/>
    <n v="3.04"/>
    <n v="5"/>
    <n v="6985"/>
    <x v="0"/>
    <n v="2738.12"/>
    <x v="91"/>
    <s v="Low"/>
    <x v="1"/>
    <n v="0"/>
    <n v="0.24"/>
    <n v="0"/>
    <n v="0"/>
  </r>
  <r>
    <n v="79056"/>
    <x v="4"/>
    <x v="1"/>
    <n v="1560"/>
    <n v="3.51"/>
    <n v="6"/>
    <n v="9360"/>
    <x v="0"/>
    <n v="3884.4000000000005"/>
    <x v="79"/>
    <s v="High"/>
    <x v="3"/>
    <n v="0"/>
    <n v="0.22"/>
    <n v="0"/>
    <n v="0"/>
  </r>
  <r>
    <n v="89243"/>
    <x v="2"/>
    <x v="1"/>
    <n v="214"/>
    <n v="3.01"/>
    <n v="4"/>
    <n v="856"/>
    <x v="0"/>
    <n v="211.86000000000004"/>
    <x v="92"/>
    <s v="Low"/>
    <x v="4"/>
    <n v="0"/>
    <n v="0.19"/>
    <n v="0"/>
    <n v="0"/>
  </r>
  <r>
    <n v="15750"/>
    <x v="1"/>
    <x v="1"/>
    <n v="4243"/>
    <n v="3.35"/>
    <n v="4"/>
    <n v="16972"/>
    <x v="0"/>
    <n v="2757.95"/>
    <x v="93"/>
    <s v="Low"/>
    <x v="0"/>
    <n v="0"/>
    <n v="0.2"/>
    <n v="0"/>
    <n v="0"/>
  </r>
  <r>
    <n v="95876"/>
    <x v="0"/>
    <x v="1"/>
    <n v="1743"/>
    <n v="3.24"/>
    <n v="5"/>
    <n v="8715"/>
    <x v="1"/>
    <n v="3067.68"/>
    <x v="94"/>
    <s v="High"/>
    <x v="1"/>
    <n v="2004.45"/>
    <n v="0.21"/>
    <n v="1830.1499999999999"/>
    <n v="1830.1499999999999"/>
  </r>
  <r>
    <n v="29383"/>
    <x v="5"/>
    <x v="1"/>
    <n v="2156"/>
    <n v="3.04"/>
    <n v="4"/>
    <n v="8624"/>
    <x v="0"/>
    <n v="2069.7599999999998"/>
    <x v="95"/>
    <s v="High"/>
    <x v="0"/>
    <n v="0"/>
    <n v="0.24"/>
    <n v="0"/>
    <n v="0"/>
  </r>
  <r>
    <n v="18122"/>
    <x v="4"/>
    <x v="1"/>
    <n v="742"/>
    <n v="3.19"/>
    <n v="5"/>
    <n v="3710"/>
    <x v="1"/>
    <n v="1343.02"/>
    <x v="70"/>
    <s v="Low"/>
    <x v="0"/>
    <n v="853.30000000000007"/>
    <n v="0.22"/>
    <n v="816.2"/>
    <n v="816.2"/>
  </r>
  <r>
    <n v="34186"/>
    <x v="0"/>
    <x v="1"/>
    <n v="2996"/>
    <n v="3.42"/>
    <n v="5"/>
    <n v="14980"/>
    <x v="1"/>
    <n v="4733.68"/>
    <x v="96"/>
    <s v="High"/>
    <x v="1"/>
    <n v="3445.4"/>
    <n v="0.21"/>
    <n v="3145.7999999999997"/>
    <n v="3145.7999999999997"/>
  </r>
  <r>
    <n v="35823"/>
    <x v="2"/>
    <x v="1"/>
    <n v="792"/>
    <n v="3.29"/>
    <n v="5"/>
    <n v="3960"/>
    <x v="1"/>
    <n v="1354.32"/>
    <x v="97"/>
    <s v="High"/>
    <x v="1"/>
    <n v="910.80000000000007"/>
    <n v="0.19"/>
    <n v="752.4"/>
    <n v="752.4"/>
  </r>
  <r>
    <n v="90806"/>
    <x v="1"/>
    <x v="1"/>
    <n v="2181"/>
    <n v="3.3"/>
    <n v="5"/>
    <n v="10905"/>
    <x v="1"/>
    <n v="3707.7000000000003"/>
    <x v="98"/>
    <s v="Medium"/>
    <x v="4"/>
    <n v="2508.15"/>
    <n v="0.2"/>
    <n v="2181"/>
    <n v="2181"/>
  </r>
  <r>
    <n v="26521"/>
    <x v="3"/>
    <x v="1"/>
    <n v="991"/>
    <n v="3.46"/>
    <n v="4"/>
    <n v="3964"/>
    <x v="0"/>
    <n v="535.14"/>
    <x v="99"/>
    <s v="Medium"/>
    <x v="4"/>
    <n v="0"/>
    <n v="0.23"/>
    <n v="0"/>
    <n v="0"/>
  </r>
  <r>
    <n v="15418"/>
    <x v="1"/>
    <x v="1"/>
    <n v="490"/>
    <n v="3.75"/>
    <n v="6"/>
    <n v="2940"/>
    <x v="0"/>
    <n v="1102.5"/>
    <x v="100"/>
    <s v="Medium"/>
    <x v="3"/>
    <n v="0"/>
    <n v="0.2"/>
    <n v="0"/>
    <n v="0"/>
  </r>
  <r>
    <n v="14619"/>
    <x v="0"/>
    <x v="1"/>
    <n v="2030"/>
    <n v="3.43"/>
    <n v="5"/>
    <n v="10150"/>
    <x v="0"/>
    <n v="3187.0999999999995"/>
    <x v="101"/>
    <s v="Medium"/>
    <x v="3"/>
    <n v="0"/>
    <n v="0.21"/>
    <n v="0"/>
    <n v="0"/>
  </r>
  <r>
    <n v="64829"/>
    <x v="1"/>
    <x v="1"/>
    <n v="2487"/>
    <n v="3.89"/>
    <n v="6"/>
    <n v="14922"/>
    <x v="0"/>
    <n v="5247.57"/>
    <x v="102"/>
    <s v="Medium"/>
    <x v="1"/>
    <n v="0"/>
    <n v="0.2"/>
    <n v="0"/>
    <n v="0"/>
  </r>
  <r>
    <n v="98981"/>
    <x v="3"/>
    <x v="1"/>
    <n v="1198"/>
    <n v="3.16"/>
    <n v="5"/>
    <n v="5990"/>
    <x v="1"/>
    <n v="2204.3199999999997"/>
    <x v="103"/>
    <s v="High"/>
    <x v="2"/>
    <n v="1377.7"/>
    <n v="0.23"/>
    <n v="1377.7"/>
    <n v="1377.7"/>
  </r>
  <r>
    <n v="21885"/>
    <x v="5"/>
    <x v="1"/>
    <n v="494"/>
    <n v="3.8"/>
    <n v="5"/>
    <n v="2470"/>
    <x v="0"/>
    <n v="592.80000000000007"/>
    <x v="104"/>
    <s v="Low"/>
    <x v="4"/>
    <n v="0"/>
    <n v="0.24"/>
    <n v="0"/>
    <n v="0"/>
  </r>
  <r>
    <n v="88127"/>
    <x v="2"/>
    <x v="1"/>
    <n v="887"/>
    <n v="3.2800000000000002"/>
    <n v="5"/>
    <n v="4435"/>
    <x v="0"/>
    <n v="1525.6399999999999"/>
    <x v="105"/>
    <s v="Medium"/>
    <x v="0"/>
    <n v="0"/>
    <n v="0.19"/>
    <n v="0"/>
    <n v="0"/>
  </r>
  <r>
    <n v="57071"/>
    <x v="4"/>
    <x v="1"/>
    <n v="2844"/>
    <n v="3.25"/>
    <n v="5"/>
    <n v="14220"/>
    <x v="1"/>
    <n v="4977"/>
    <x v="106"/>
    <s v="Medium"/>
    <x v="3"/>
    <n v="3270.6000000000004"/>
    <n v="0.22"/>
    <n v="3128.4"/>
    <n v="3128.4"/>
  </r>
  <r>
    <n v="96750"/>
    <x v="1"/>
    <x v="1"/>
    <n v="2671"/>
    <n v="3.99"/>
    <n v="6"/>
    <n v="16026"/>
    <x v="1"/>
    <n v="5368.7099999999991"/>
    <x v="23"/>
    <s v="Low"/>
    <x v="2"/>
    <n v="3685.98"/>
    <n v="0.2"/>
    <n v="3205.2000000000003"/>
    <n v="3205.2000000000003"/>
  </r>
  <r>
    <n v="88864"/>
    <x v="2"/>
    <x v="1"/>
    <n v="1618"/>
    <n v="3.57"/>
    <n v="6"/>
    <n v="9708"/>
    <x v="0"/>
    <n v="3931.7400000000002"/>
    <x v="107"/>
    <s v="None"/>
    <x v="1"/>
    <n v="0"/>
    <n v="0.19"/>
    <n v="0"/>
    <n v="0"/>
  </r>
  <r>
    <n v="55665"/>
    <x v="2"/>
    <x v="1"/>
    <n v="1116"/>
    <n v="3.82"/>
    <n v="6"/>
    <n v="6696"/>
    <x v="0"/>
    <n v="2432.88"/>
    <x v="108"/>
    <s v="Medium"/>
    <x v="2"/>
    <n v="0"/>
    <n v="0.19"/>
    <n v="0"/>
    <n v="0"/>
  </r>
  <r>
    <n v="42597"/>
    <x v="4"/>
    <x v="1"/>
    <n v="923"/>
    <n v="3.84"/>
    <n v="5"/>
    <n v="4615"/>
    <x v="1"/>
    <n v="1070.68"/>
    <x v="109"/>
    <s v="High"/>
    <x v="1"/>
    <n v="1061.45"/>
    <n v="0.22"/>
    <n v="1015.3"/>
    <n v="1015.3"/>
  </r>
  <r>
    <n v="90435"/>
    <x v="2"/>
    <x v="1"/>
    <n v="2300"/>
    <n v="3.93"/>
    <n v="6"/>
    <n v="13800"/>
    <x v="1"/>
    <n v="4761"/>
    <x v="110"/>
    <s v="High"/>
    <x v="3"/>
    <n v="3174"/>
    <n v="0.19"/>
    <n v="2622"/>
    <n v="2622"/>
  </r>
  <r>
    <n v="42111"/>
    <x v="2"/>
    <x v="1"/>
    <n v="1085"/>
    <n v="3.06"/>
    <n v="5"/>
    <n v="5425"/>
    <x v="0"/>
    <n v="2104.9"/>
    <x v="111"/>
    <s v="High"/>
    <x v="0"/>
    <n v="0"/>
    <n v="0.19"/>
    <n v="0"/>
    <n v="0"/>
  </r>
  <r>
    <n v="28077"/>
    <x v="0"/>
    <x v="1"/>
    <n v="1010"/>
    <n v="3.05"/>
    <n v="4"/>
    <n v="4040"/>
    <x v="1"/>
    <n v="959.50000000000023"/>
    <x v="112"/>
    <s v="High"/>
    <x v="4"/>
    <n v="929.2"/>
    <n v="0.21"/>
    <n v="848.4"/>
    <n v="848.4"/>
  </r>
  <r>
    <n v="59564"/>
    <x v="5"/>
    <x v="1"/>
    <n v="562"/>
    <n v="3.79"/>
    <n v="5"/>
    <n v="2810"/>
    <x v="0"/>
    <n v="680.02"/>
    <x v="113"/>
    <s v="Medium"/>
    <x v="2"/>
    <n v="0"/>
    <n v="0.24"/>
    <n v="0"/>
    <n v="0"/>
  </r>
  <r>
    <n v="14689"/>
    <x v="2"/>
    <x v="1"/>
    <n v="766"/>
    <n v="3.11"/>
    <n v="5"/>
    <n v="3830"/>
    <x v="1"/>
    <n v="1447.74"/>
    <x v="114"/>
    <s v="Low"/>
    <x v="2"/>
    <n v="880.90000000000009"/>
    <n v="0.19"/>
    <n v="727.7"/>
    <n v="727.7"/>
  </r>
  <r>
    <n v="96276"/>
    <x v="1"/>
    <x v="1"/>
    <n v="2441"/>
    <n v="3.25"/>
    <n v="5"/>
    <n v="12205"/>
    <x v="0"/>
    <n v="4271.75"/>
    <x v="115"/>
    <s v="High"/>
    <x v="0"/>
    <n v="0"/>
    <n v="0.2"/>
    <n v="0"/>
    <n v="0"/>
  </r>
  <r>
    <n v="37779"/>
    <x v="1"/>
    <x v="1"/>
    <n v="2178"/>
    <n v="3.12"/>
    <n v="4"/>
    <n v="8712"/>
    <x v="0"/>
    <n v="1916.6399999999999"/>
    <x v="116"/>
    <s v="None"/>
    <x v="3"/>
    <n v="0"/>
    <n v="0.2"/>
    <n v="0"/>
    <n v="0"/>
  </r>
  <r>
    <n v="17233"/>
    <x v="1"/>
    <x v="1"/>
    <n v="886"/>
    <n v="3.31"/>
    <n v="4"/>
    <n v="3544"/>
    <x v="0"/>
    <n v="611.33999999999992"/>
    <x v="117"/>
    <s v="High"/>
    <x v="1"/>
    <n v="0"/>
    <n v="0.2"/>
    <n v="0"/>
    <n v="0"/>
  </r>
  <r>
    <n v="43820"/>
    <x v="1"/>
    <x v="1"/>
    <n v="448"/>
    <n v="3.09"/>
    <n v="5"/>
    <n v="2240"/>
    <x v="0"/>
    <n v="855.68000000000006"/>
    <x v="118"/>
    <s v="Medium"/>
    <x v="4"/>
    <n v="0"/>
    <n v="0.2"/>
    <n v="0"/>
    <n v="0"/>
  </r>
  <r>
    <n v="88319"/>
    <x v="5"/>
    <x v="1"/>
    <n v="521"/>
    <n v="3.69"/>
    <n v="6"/>
    <n v="3126"/>
    <x v="1"/>
    <n v="1203.51"/>
    <x v="119"/>
    <s v="Medium"/>
    <x v="1"/>
    <n v="718.98"/>
    <n v="0.24"/>
    <n v="750.24"/>
    <n v="750.24"/>
  </r>
  <r>
    <n v="73641"/>
    <x v="4"/>
    <x v="1"/>
    <n v="1937"/>
    <n v="3.71"/>
    <n v="5"/>
    <n v="9685"/>
    <x v="1"/>
    <n v="2498.73"/>
    <x v="120"/>
    <s v="High"/>
    <x v="2"/>
    <n v="2227.5500000000002"/>
    <n v="0.22"/>
    <n v="2130.6999999999998"/>
    <n v="2130.6999999999998"/>
  </r>
  <r>
    <n v="40315"/>
    <x v="3"/>
    <x v="1"/>
    <n v="2851"/>
    <n v="3.33"/>
    <n v="5"/>
    <n v="14255"/>
    <x v="1"/>
    <n v="4761.17"/>
    <x v="121"/>
    <s v="Low"/>
    <x v="1"/>
    <n v="3278.65"/>
    <n v="0.23"/>
    <n v="3278.65"/>
    <n v="3278.65"/>
  </r>
  <r>
    <n v="78166"/>
    <x v="3"/>
    <x v="1"/>
    <n v="1482"/>
    <n v="3.68"/>
    <n v="5"/>
    <n v="7410"/>
    <x v="0"/>
    <n v="1956.2399999999998"/>
    <x v="122"/>
    <s v="High"/>
    <x v="0"/>
    <n v="0"/>
    <n v="0.23"/>
    <n v="0"/>
    <n v="0"/>
  </r>
  <r>
    <n v="89163"/>
    <x v="5"/>
    <x v="1"/>
    <n v="2821"/>
    <n v="3.37"/>
    <n v="4"/>
    <n v="11284"/>
    <x v="1"/>
    <n v="1777.2299999999998"/>
    <x v="123"/>
    <s v="High"/>
    <x v="0"/>
    <n v="2595.3200000000002"/>
    <n v="0.24"/>
    <n v="2708.16"/>
    <n v="2708.16"/>
  </r>
  <r>
    <n v="56943"/>
    <x v="3"/>
    <x v="1"/>
    <n v="1884"/>
    <n v="3.9699999999999998"/>
    <n v="6"/>
    <n v="11304"/>
    <x v="1"/>
    <n v="3824.5200000000004"/>
    <x v="124"/>
    <s v="Medium"/>
    <x v="2"/>
    <n v="2599.92"/>
    <n v="0.23"/>
    <n v="2599.92"/>
    <n v="2599.92"/>
  </r>
  <r>
    <n v="17136"/>
    <x v="0"/>
    <x v="1"/>
    <n v="1117"/>
    <n v="3.79"/>
    <n v="6"/>
    <n v="6702"/>
    <x v="0"/>
    <n v="2468.5700000000002"/>
    <x v="125"/>
    <s v="Medium"/>
    <x v="1"/>
    <n v="0"/>
    <n v="0.21"/>
    <n v="0"/>
    <n v="0"/>
  </r>
  <r>
    <n v="69219"/>
    <x v="2"/>
    <x v="1"/>
    <n v="280"/>
    <n v="3.09"/>
    <n v="5"/>
    <n v="1400"/>
    <x v="0"/>
    <n v="534.80000000000007"/>
    <x v="126"/>
    <s v="High"/>
    <x v="1"/>
    <n v="0"/>
    <n v="0.19"/>
    <n v="0"/>
    <n v="0"/>
  </r>
  <r>
    <n v="70012"/>
    <x v="4"/>
    <x v="1"/>
    <n v="2852"/>
    <n v="3.8"/>
    <n v="6"/>
    <n v="17112"/>
    <x v="1"/>
    <n v="6274.4000000000005"/>
    <x v="127"/>
    <s v="Low"/>
    <x v="1"/>
    <n v="3935.76"/>
    <n v="0.22"/>
    <n v="3764.64"/>
    <n v="3764.64"/>
  </r>
  <r>
    <n v="37140"/>
    <x v="3"/>
    <x v="1"/>
    <n v="1580"/>
    <n v="3.2"/>
    <n v="4"/>
    <n v="6320"/>
    <x v="0"/>
    <n v="1263.9999999999998"/>
    <x v="128"/>
    <s v="Medium"/>
    <x v="2"/>
    <n v="0"/>
    <n v="0.23"/>
    <n v="0"/>
    <n v="0"/>
  </r>
  <r>
    <n v="99206"/>
    <x v="4"/>
    <x v="1"/>
    <n v="908"/>
    <n v="3.37"/>
    <n v="5"/>
    <n v="4540"/>
    <x v="0"/>
    <n v="1480.04"/>
    <x v="93"/>
    <s v="Low"/>
    <x v="2"/>
    <n v="0"/>
    <n v="0.22"/>
    <n v="0"/>
    <n v="0"/>
  </r>
  <r>
    <n v="76683"/>
    <x v="2"/>
    <x v="1"/>
    <n v="1513"/>
    <n v="3.31"/>
    <n v="5"/>
    <n v="7565"/>
    <x v="0"/>
    <n v="2556.9699999999998"/>
    <x v="129"/>
    <s v="High"/>
    <x v="3"/>
    <n v="0"/>
    <n v="0.19"/>
    <n v="0"/>
    <n v="0"/>
  </r>
  <r>
    <n v="73642"/>
    <x v="4"/>
    <x v="1"/>
    <n v="2299"/>
    <n v="3.81"/>
    <n v="6"/>
    <n v="13794"/>
    <x v="1"/>
    <n v="5034.8099999999995"/>
    <x v="130"/>
    <s v="Medium"/>
    <x v="2"/>
    <n v="3172.6200000000003"/>
    <n v="0.22"/>
    <n v="3034.68"/>
    <n v="3034.68"/>
  </r>
  <r>
    <n v="97775"/>
    <x v="0"/>
    <x v="1"/>
    <n v="2567"/>
    <n v="3.54"/>
    <n v="6"/>
    <n v="15402"/>
    <x v="0"/>
    <n v="6314.82"/>
    <x v="131"/>
    <s v="High"/>
    <x v="3"/>
    <n v="0"/>
    <n v="0.21"/>
    <n v="0"/>
    <n v="0"/>
  </r>
  <r>
    <n v="49640"/>
    <x v="0"/>
    <x v="1"/>
    <n v="1947"/>
    <n v="3.75"/>
    <n v="5"/>
    <n v="9735"/>
    <x v="0"/>
    <n v="2433.75"/>
    <x v="132"/>
    <s v="Low"/>
    <x v="2"/>
    <n v="0"/>
    <n v="0.21"/>
    <n v="0"/>
    <n v="0"/>
  </r>
  <r>
    <n v="43905"/>
    <x v="1"/>
    <x v="1"/>
    <n v="1174"/>
    <n v="3.51"/>
    <n v="4"/>
    <n v="4696"/>
    <x v="0"/>
    <n v="575.26000000000022"/>
    <x v="88"/>
    <s v="High"/>
    <x v="0"/>
    <n v="0"/>
    <n v="0.2"/>
    <n v="0"/>
    <n v="0"/>
  </r>
  <r>
    <n v="63545"/>
    <x v="3"/>
    <x v="1"/>
    <n v="3445"/>
    <n v="3.73"/>
    <n v="5"/>
    <n v="17225"/>
    <x v="1"/>
    <n v="4375.1499999999996"/>
    <x v="133"/>
    <s v="High"/>
    <x v="0"/>
    <n v="3961.75"/>
    <n v="0.23"/>
    <n v="3961.75"/>
    <n v="3961.75"/>
  </r>
  <r>
    <n v="32242"/>
    <x v="0"/>
    <x v="1"/>
    <n v="1858"/>
    <n v="3.59"/>
    <n v="6"/>
    <n v="11148"/>
    <x v="0"/>
    <n v="4477.7800000000007"/>
    <x v="134"/>
    <s v="Low"/>
    <x v="2"/>
    <n v="0"/>
    <n v="0.21"/>
    <n v="0"/>
    <n v="0"/>
  </r>
  <r>
    <n v="52473"/>
    <x v="2"/>
    <x v="1"/>
    <n v="1513"/>
    <n v="3.74"/>
    <n v="5"/>
    <n v="7565"/>
    <x v="1"/>
    <n v="1906.3799999999997"/>
    <x v="46"/>
    <s v="None"/>
    <x v="1"/>
    <n v="1739.95"/>
    <n v="0.19"/>
    <n v="1437.35"/>
    <n v="1437.35"/>
  </r>
  <r>
    <n v="48340"/>
    <x v="2"/>
    <x v="1"/>
    <n v="2811"/>
    <n v="3.3"/>
    <n v="5"/>
    <n v="14055"/>
    <x v="1"/>
    <n v="4778.7000000000007"/>
    <x v="89"/>
    <s v="High"/>
    <x v="4"/>
    <n v="3232.65"/>
    <n v="0.19"/>
    <n v="2670.45"/>
    <n v="2670.45"/>
  </r>
  <r>
    <n v="20732"/>
    <x v="1"/>
    <x v="1"/>
    <n v="1790"/>
    <n v="3.6"/>
    <n v="4"/>
    <n v="7160"/>
    <x v="1"/>
    <n v="715.99999999999989"/>
    <x v="135"/>
    <s v="High"/>
    <x v="1"/>
    <n v="1646.8000000000002"/>
    <n v="0.2"/>
    <n v="1432"/>
    <n v="1432"/>
  </r>
  <r>
    <n v="90536"/>
    <x v="5"/>
    <x v="1"/>
    <n v="1834"/>
    <n v="3.36"/>
    <n v="5"/>
    <n v="9170"/>
    <x v="0"/>
    <n v="3007.76"/>
    <x v="136"/>
    <s v="Medium"/>
    <x v="1"/>
    <n v="0"/>
    <n v="0.24"/>
    <n v="0"/>
    <n v="0"/>
  </r>
  <r>
    <n v="85015"/>
    <x v="5"/>
    <x v="1"/>
    <n v="2579"/>
    <n v="3.62"/>
    <n v="5"/>
    <n v="12895"/>
    <x v="0"/>
    <n v="3559.0199999999995"/>
    <x v="137"/>
    <s v="High"/>
    <x v="1"/>
    <n v="0"/>
    <n v="0.24"/>
    <n v="0"/>
    <n v="0"/>
  </r>
  <r>
    <n v="25273"/>
    <x v="0"/>
    <x v="1"/>
    <n v="274"/>
    <n v="3.84"/>
    <n v="4"/>
    <n v="1096"/>
    <x v="1"/>
    <n v="43.840000000000039"/>
    <x v="138"/>
    <s v="Low"/>
    <x v="1"/>
    <n v="252.08"/>
    <n v="0.21"/>
    <n v="230.16"/>
    <n v="230.16"/>
  </r>
  <r>
    <n v="45386"/>
    <x v="3"/>
    <x v="1"/>
    <n v="1094"/>
    <n v="3.43"/>
    <n v="5"/>
    <n v="5470"/>
    <x v="1"/>
    <n v="1717.58"/>
    <x v="139"/>
    <s v="Medium"/>
    <x v="4"/>
    <n v="1258.1000000000001"/>
    <n v="0.23"/>
    <n v="1258.1000000000001"/>
    <n v="1258.1000000000001"/>
  </r>
  <r>
    <n v="89782"/>
    <x v="2"/>
    <x v="1"/>
    <n v="663"/>
    <n v="3.87"/>
    <n v="5"/>
    <n v="3315"/>
    <x v="1"/>
    <n v="749.18999999999994"/>
    <x v="140"/>
    <s v="Medium"/>
    <x v="1"/>
    <n v="762.45"/>
    <n v="0.19"/>
    <n v="629.85"/>
    <n v="629.85"/>
  </r>
  <r>
    <n v="10128"/>
    <x v="4"/>
    <x v="1"/>
    <n v="831"/>
    <n v="4"/>
    <n v="6"/>
    <n v="4986"/>
    <x v="0"/>
    <n v="1662"/>
    <x v="141"/>
    <s v="Low"/>
    <x v="1"/>
    <n v="0"/>
    <n v="0.22"/>
    <n v="0"/>
    <n v="0"/>
  </r>
  <r>
    <n v="88111"/>
    <x v="2"/>
    <x v="1"/>
    <n v="2021"/>
    <n v="3.16"/>
    <n v="5"/>
    <n v="10105"/>
    <x v="0"/>
    <n v="3718.64"/>
    <x v="142"/>
    <s v="Low"/>
    <x v="4"/>
    <n v="0"/>
    <n v="0.19"/>
    <n v="0"/>
    <n v="0"/>
  </r>
  <r>
    <n v="41947"/>
    <x v="5"/>
    <x v="1"/>
    <n v="2470"/>
    <n v="3.38"/>
    <n v="5"/>
    <n v="12350"/>
    <x v="1"/>
    <n v="4001.4"/>
    <x v="143"/>
    <s v="None"/>
    <x v="3"/>
    <n v="2840.5"/>
    <n v="0.24"/>
    <n v="2964"/>
    <n v="2964"/>
  </r>
  <r>
    <n v="52336"/>
    <x v="4"/>
    <x v="1"/>
    <n v="1295"/>
    <n v="3.89"/>
    <n v="5"/>
    <n v="6475"/>
    <x v="1"/>
    <n v="1437.4499999999998"/>
    <x v="144"/>
    <s v="Low"/>
    <x v="2"/>
    <n v="1489.25"/>
    <n v="0.22"/>
    <n v="1424.5"/>
    <n v="1424.5"/>
  </r>
  <r>
    <n v="77580"/>
    <x v="0"/>
    <x v="1"/>
    <n v="1761"/>
    <n v="3.55"/>
    <n v="6"/>
    <n v="10566"/>
    <x v="1"/>
    <n v="4314.4500000000007"/>
    <x v="145"/>
    <s v="Medium"/>
    <x v="1"/>
    <n v="2430.1800000000003"/>
    <n v="0.21"/>
    <n v="2218.86"/>
    <n v="2218.86"/>
  </r>
  <r>
    <n v="35175"/>
    <x v="0"/>
    <x v="1"/>
    <n v="570"/>
    <n v="3.43"/>
    <n v="4"/>
    <n v="2280"/>
    <x v="0"/>
    <n v="324.89999999999992"/>
    <x v="146"/>
    <s v="Medium"/>
    <x v="1"/>
    <n v="0"/>
    <n v="0.21"/>
    <n v="0"/>
    <n v="0"/>
  </r>
  <r>
    <n v="17414"/>
    <x v="3"/>
    <x v="1"/>
    <n v="689"/>
    <n v="3.38"/>
    <n v="4"/>
    <n v="2756"/>
    <x v="1"/>
    <n v="427.18000000000006"/>
    <x v="147"/>
    <s v="Low"/>
    <x v="4"/>
    <n v="633.88"/>
    <n v="0.23"/>
    <n v="633.88"/>
    <n v="633.88"/>
  </r>
  <r>
    <n v="30380"/>
    <x v="4"/>
    <x v="1"/>
    <n v="1445"/>
    <n v="3.48"/>
    <n v="5"/>
    <n v="7225"/>
    <x v="0"/>
    <n v="2196.4"/>
    <x v="148"/>
    <s v="Low"/>
    <x v="2"/>
    <n v="0"/>
    <n v="0.22"/>
    <n v="0"/>
    <n v="0"/>
  </r>
  <r>
    <n v="40276"/>
    <x v="5"/>
    <x v="1"/>
    <n v="1540"/>
    <n v="3.51"/>
    <n v="5"/>
    <n v="7700"/>
    <x v="0"/>
    <n v="2294.6000000000004"/>
    <x v="149"/>
    <s v="Medium"/>
    <x v="0"/>
    <n v="0"/>
    <n v="0.24"/>
    <n v="0"/>
    <n v="0"/>
  </r>
  <r>
    <n v="14113"/>
    <x v="4"/>
    <x v="1"/>
    <n v="2416"/>
    <n v="3.67"/>
    <n v="5"/>
    <n v="12080"/>
    <x v="1"/>
    <n v="3213.28"/>
    <x v="150"/>
    <s v="High"/>
    <x v="0"/>
    <n v="2778.4"/>
    <n v="0.22"/>
    <n v="2657.6"/>
    <n v="2657.6"/>
  </r>
  <r>
    <n v="60058"/>
    <x v="2"/>
    <x v="1"/>
    <n v="442"/>
    <n v="3.74"/>
    <n v="6"/>
    <n v="2652"/>
    <x v="1"/>
    <n v="998.92"/>
    <x v="151"/>
    <s v="High"/>
    <x v="1"/>
    <n v="609.96"/>
    <n v="0.19"/>
    <n v="503.88"/>
    <n v="503.88"/>
  </r>
  <r>
    <n v="97619"/>
    <x v="5"/>
    <x v="1"/>
    <n v="1210"/>
    <n v="3.12"/>
    <n v="4"/>
    <n v="4840"/>
    <x v="1"/>
    <n v="1064.8"/>
    <x v="152"/>
    <s v="Low"/>
    <x v="1"/>
    <n v="1113.2"/>
    <n v="0.24"/>
    <n v="1161.5999999999999"/>
    <n v="1161.5999999999999"/>
  </r>
  <r>
    <n v="37745"/>
    <x v="0"/>
    <x v="1"/>
    <n v="263"/>
    <n v="3.29"/>
    <n v="5"/>
    <n v="1315"/>
    <x v="1"/>
    <n v="449.73"/>
    <x v="153"/>
    <s v="Medium"/>
    <x v="1"/>
    <n v="302.45"/>
    <n v="0.21"/>
    <n v="276.14999999999998"/>
    <n v="276.14999999999998"/>
  </r>
  <r>
    <n v="97884"/>
    <x v="2"/>
    <x v="1"/>
    <n v="1321"/>
    <n v="3.8"/>
    <n v="5"/>
    <n v="6605"/>
    <x v="1"/>
    <n v="1585.2000000000003"/>
    <x v="154"/>
    <s v="None"/>
    <x v="1"/>
    <n v="1519.15"/>
    <n v="0.19"/>
    <n v="1254.95"/>
    <n v="1254.95"/>
  </r>
  <r>
    <n v="12276"/>
    <x v="5"/>
    <x v="1"/>
    <n v="2706"/>
    <n v="3.81"/>
    <n v="5"/>
    <n v="13530"/>
    <x v="0"/>
    <n v="3220.14"/>
    <x v="155"/>
    <s v="High"/>
    <x v="1"/>
    <n v="0"/>
    <n v="0.24"/>
    <n v="0"/>
    <n v="0"/>
  </r>
  <r>
    <n v="55012"/>
    <x v="5"/>
    <x v="1"/>
    <n v="367"/>
    <n v="3.04"/>
    <n v="4"/>
    <n v="1468"/>
    <x v="0"/>
    <n v="352.32"/>
    <x v="156"/>
    <s v="Medium"/>
    <x v="2"/>
    <n v="0"/>
    <n v="0.24"/>
    <n v="0"/>
    <n v="0"/>
  </r>
  <r>
    <n v="12953"/>
    <x v="2"/>
    <x v="1"/>
    <n v="2580"/>
    <n v="3.83"/>
    <n v="5"/>
    <n v="12900"/>
    <x v="1"/>
    <n v="3018.6"/>
    <x v="140"/>
    <s v="Low"/>
    <x v="1"/>
    <n v="2967"/>
    <n v="0.19"/>
    <n v="2451"/>
    <n v="2451"/>
  </r>
  <r>
    <n v="76766"/>
    <x v="4"/>
    <x v="1"/>
    <n v="1496"/>
    <n v="3.61"/>
    <n v="4"/>
    <n v="5984"/>
    <x v="0"/>
    <n v="583.44000000000017"/>
    <x v="157"/>
    <s v="High"/>
    <x v="4"/>
    <n v="0"/>
    <n v="0.22"/>
    <n v="0"/>
    <n v="0"/>
  </r>
  <r>
    <n v="96764"/>
    <x v="0"/>
    <x v="1"/>
    <n v="386"/>
    <n v="3.02"/>
    <n v="5"/>
    <n v="1930"/>
    <x v="1"/>
    <n v="764.28"/>
    <x v="158"/>
    <s v="High"/>
    <x v="2"/>
    <n v="443.90000000000003"/>
    <n v="0.21"/>
    <n v="405.3"/>
    <n v="405.3"/>
  </r>
  <r>
    <n v="58413"/>
    <x v="3"/>
    <x v="1"/>
    <n v="1362"/>
    <n v="3.08"/>
    <n v="5"/>
    <n v="6810"/>
    <x v="0"/>
    <n v="2615.04"/>
    <x v="159"/>
    <s v="Medium"/>
    <x v="1"/>
    <n v="0"/>
    <n v="0.23"/>
    <n v="0"/>
    <n v="0"/>
  </r>
  <r>
    <n v="20587"/>
    <x v="1"/>
    <x v="1"/>
    <n v="1563"/>
    <n v="3.34"/>
    <n v="5"/>
    <n v="7815"/>
    <x v="0"/>
    <n v="2594.5800000000004"/>
    <x v="142"/>
    <s v="Medium"/>
    <x v="1"/>
    <n v="0"/>
    <n v="0.2"/>
    <n v="0"/>
    <n v="0"/>
  </r>
  <r>
    <n v="18473"/>
    <x v="4"/>
    <x v="1"/>
    <n v="2689"/>
    <n v="3.23"/>
    <n v="5"/>
    <n v="13445"/>
    <x v="0"/>
    <n v="4759.53"/>
    <x v="11"/>
    <s v="High"/>
    <x v="3"/>
    <n v="0"/>
    <n v="0.22"/>
    <n v="0"/>
    <n v="0"/>
  </r>
  <r>
    <n v="75656"/>
    <x v="0"/>
    <x v="1"/>
    <n v="330"/>
    <n v="3.5"/>
    <n v="4"/>
    <n v="1320"/>
    <x v="0"/>
    <n v="165"/>
    <x v="160"/>
    <s v="Low"/>
    <x v="0"/>
    <n v="0"/>
    <n v="0.21"/>
    <n v="0"/>
    <n v="0"/>
  </r>
  <r>
    <n v="33553"/>
    <x v="2"/>
    <x v="1"/>
    <n v="888"/>
    <n v="3.33"/>
    <n v="5"/>
    <n v="4440"/>
    <x v="0"/>
    <n v="1482.96"/>
    <x v="142"/>
    <s v="None"/>
    <x v="3"/>
    <n v="0"/>
    <n v="0.19"/>
    <n v="0"/>
    <n v="0"/>
  </r>
  <r>
    <n v="78945"/>
    <x v="1"/>
    <x v="1"/>
    <n v="1023"/>
    <n v="3.24"/>
    <n v="4"/>
    <n v="4092"/>
    <x v="0"/>
    <n v="777.47999999999979"/>
    <x v="161"/>
    <s v="High"/>
    <x v="0"/>
    <n v="0"/>
    <n v="0.2"/>
    <n v="0"/>
    <n v="0"/>
  </r>
  <r>
    <n v="65787"/>
    <x v="5"/>
    <x v="1"/>
    <n v="2529"/>
    <n v="3.17"/>
    <n v="4"/>
    <n v="10116"/>
    <x v="0"/>
    <n v="2099.0700000000002"/>
    <x v="162"/>
    <s v="Low"/>
    <x v="1"/>
    <n v="0"/>
    <n v="0.24"/>
    <n v="0"/>
    <n v="0"/>
  </r>
  <r>
    <n v="86862"/>
    <x v="3"/>
    <x v="1"/>
    <n v="819"/>
    <n v="3.3"/>
    <n v="5"/>
    <n v="4095"/>
    <x v="0"/>
    <n v="1392.3000000000002"/>
    <x v="135"/>
    <s v="Medium"/>
    <x v="1"/>
    <n v="0"/>
    <n v="0.23"/>
    <n v="0"/>
    <n v="0"/>
  </r>
  <r>
    <n v="80672"/>
    <x v="1"/>
    <x v="1"/>
    <n v="2155"/>
    <n v="3.52"/>
    <n v="4"/>
    <n v="8620"/>
    <x v="1"/>
    <n v="1034.3999999999999"/>
    <x v="163"/>
    <s v="Low"/>
    <x v="1"/>
    <n v="1982.6000000000001"/>
    <n v="0.2"/>
    <n v="1724"/>
    <n v="1724"/>
  </r>
  <r>
    <n v="21512"/>
    <x v="5"/>
    <x v="1"/>
    <n v="2791"/>
    <n v="3.85"/>
    <n v="4"/>
    <n v="11164"/>
    <x v="0"/>
    <n v="418.64999999999975"/>
    <x v="164"/>
    <s v="Medium"/>
    <x v="3"/>
    <n v="0"/>
    <n v="0.24"/>
    <n v="0"/>
    <n v="0"/>
  </r>
  <r>
    <n v="66776"/>
    <x v="5"/>
    <x v="1"/>
    <n v="727"/>
    <n v="3.7"/>
    <n v="5"/>
    <n v="3635"/>
    <x v="1"/>
    <n v="945.09999999999991"/>
    <x v="106"/>
    <s v="Medium"/>
    <x v="2"/>
    <n v="836.05000000000007"/>
    <n v="0.24"/>
    <n v="872.4"/>
    <n v="872.4"/>
  </r>
  <r>
    <n v="64084"/>
    <x v="1"/>
    <x v="1"/>
    <n v="1865"/>
    <n v="3.99"/>
    <n v="4"/>
    <n v="7460"/>
    <x v="1"/>
    <n v="18.649999999999601"/>
    <x v="165"/>
    <s v="Medium"/>
    <x v="2"/>
    <n v="1715.8000000000002"/>
    <n v="0.2"/>
    <n v="1492"/>
    <n v="1492"/>
  </r>
  <r>
    <n v="48404"/>
    <x v="2"/>
    <x v="1"/>
    <n v="1016"/>
    <n v="3.5300000000000002"/>
    <n v="5"/>
    <n v="5080"/>
    <x v="1"/>
    <n v="1493.5199999999998"/>
    <x v="39"/>
    <s v="Medium"/>
    <x v="1"/>
    <n v="1168.4000000000001"/>
    <n v="0.19"/>
    <n v="965.2"/>
    <n v="965.2"/>
  </r>
  <r>
    <n v="35316"/>
    <x v="4"/>
    <x v="2"/>
    <n v="1967"/>
    <n v="5.79"/>
    <n v="7"/>
    <n v="13769"/>
    <x v="0"/>
    <n v="2380.0699999999997"/>
    <x v="70"/>
    <s v="Low"/>
    <x v="3"/>
    <n v="0"/>
    <n v="0.22"/>
    <n v="0"/>
    <n v="0"/>
  </r>
  <r>
    <n v="45863"/>
    <x v="4"/>
    <x v="2"/>
    <n v="3802"/>
    <n v="5.79"/>
    <n v="9"/>
    <n v="34218"/>
    <x v="0"/>
    <n v="12204.42"/>
    <x v="166"/>
    <s v="Medium"/>
    <x v="4"/>
    <n v="0"/>
    <n v="0.22"/>
    <n v="0"/>
    <n v="0"/>
  </r>
  <r>
    <n v="75204"/>
    <x v="3"/>
    <x v="2"/>
    <n v="1899"/>
    <n v="5.65"/>
    <n v="7"/>
    <n v="13293"/>
    <x v="0"/>
    <n v="2563.6499999999992"/>
    <x v="139"/>
    <s v="None"/>
    <x v="1"/>
    <n v="0"/>
    <n v="0.23"/>
    <n v="0"/>
    <n v="0"/>
  </r>
  <r>
    <n v="96845"/>
    <x v="2"/>
    <x v="2"/>
    <n v="645"/>
    <n v="5.45"/>
    <n v="7"/>
    <n v="4515"/>
    <x v="0"/>
    <n v="999.74999999999989"/>
    <x v="167"/>
    <s v="Medium"/>
    <x v="1"/>
    <n v="0"/>
    <n v="0.19"/>
    <n v="0"/>
    <n v="0"/>
  </r>
  <r>
    <n v="48238"/>
    <x v="3"/>
    <x v="2"/>
    <n v="3627"/>
    <n v="5.0599999999999996"/>
    <n v="6"/>
    <n v="21762"/>
    <x v="1"/>
    <n v="3409.3800000000015"/>
    <x v="9"/>
    <s v="Medium"/>
    <x v="0"/>
    <n v="5005.26"/>
    <n v="0.23"/>
    <n v="5005.26"/>
    <n v="5005.26"/>
  </r>
  <r>
    <n v="56028"/>
    <x v="4"/>
    <x v="2"/>
    <n v="1830"/>
    <n v="5.23"/>
    <n v="8"/>
    <n v="14640"/>
    <x v="1"/>
    <n v="5069.0999999999995"/>
    <x v="168"/>
    <s v="Low"/>
    <x v="1"/>
    <n v="3367.2000000000003"/>
    <n v="0.22"/>
    <n v="3220.8"/>
    <n v="3220.8"/>
  </r>
  <r>
    <n v="87519"/>
    <x v="1"/>
    <x v="2"/>
    <n v="1666"/>
    <n v="5.97"/>
    <n v="7"/>
    <n v="11662"/>
    <x v="1"/>
    <n v="1715.9800000000005"/>
    <x v="169"/>
    <s v="Medium"/>
    <x v="1"/>
    <n v="2682.26"/>
    <n v="0.2"/>
    <n v="2332.4"/>
    <n v="2332.4"/>
  </r>
  <r>
    <n v="88497"/>
    <x v="0"/>
    <x v="2"/>
    <n v="615"/>
    <n v="5.6"/>
    <n v="8"/>
    <n v="4920"/>
    <x v="1"/>
    <n v="1476.0000000000002"/>
    <x v="170"/>
    <s v="None"/>
    <x v="3"/>
    <n v="1131.6000000000001"/>
    <n v="0.21"/>
    <n v="1033.2"/>
    <n v="1033.2"/>
  </r>
  <r>
    <n v="46711"/>
    <x v="5"/>
    <x v="2"/>
    <n v="2157"/>
    <n v="5.87"/>
    <n v="8"/>
    <n v="17256"/>
    <x v="1"/>
    <n v="4594.41"/>
    <x v="100"/>
    <s v="High"/>
    <x v="3"/>
    <n v="3968.88"/>
    <n v="0.24"/>
    <n v="4141.4399999999996"/>
    <n v="4141.4399999999996"/>
  </r>
  <r>
    <n v="81538"/>
    <x v="1"/>
    <x v="2"/>
    <n v="2501"/>
    <n v="5.25"/>
    <n v="7"/>
    <n v="17507"/>
    <x v="0"/>
    <n v="4376.75"/>
    <x v="171"/>
    <s v="Medium"/>
    <x v="3"/>
    <n v="0"/>
    <n v="0.2"/>
    <n v="0"/>
    <n v="0"/>
  </r>
  <r>
    <n v="34641"/>
    <x v="5"/>
    <x v="2"/>
    <n v="2420"/>
    <n v="5.98"/>
    <n v="9"/>
    <n v="21780"/>
    <x v="1"/>
    <n v="7308.3999999999987"/>
    <x v="15"/>
    <s v="High"/>
    <x v="1"/>
    <n v="5009.4000000000005"/>
    <n v="0.24"/>
    <n v="5227.2"/>
    <n v="5227.2"/>
  </r>
  <r>
    <n v="96606"/>
    <x v="2"/>
    <x v="2"/>
    <n v="1859"/>
    <n v="5.04"/>
    <n v="8"/>
    <n v="14872"/>
    <x v="1"/>
    <n v="5502.64"/>
    <x v="172"/>
    <s v="Low"/>
    <x v="4"/>
    <n v="3420.56"/>
    <n v="0.19"/>
    <n v="2825.68"/>
    <n v="2825.68"/>
  </r>
  <r>
    <n v="76710"/>
    <x v="2"/>
    <x v="2"/>
    <n v="1797"/>
    <n v="5.53"/>
    <n v="7"/>
    <n v="12579"/>
    <x v="0"/>
    <n v="2641.5899999999997"/>
    <x v="173"/>
    <s v="Low"/>
    <x v="1"/>
    <n v="0"/>
    <n v="0.19"/>
    <n v="0"/>
    <n v="0"/>
  </r>
  <r>
    <n v="57751"/>
    <x v="1"/>
    <x v="2"/>
    <n v="2181"/>
    <n v="5.5600000000000005"/>
    <n v="6"/>
    <n v="13086"/>
    <x v="0"/>
    <n v="959.63999999999896"/>
    <x v="174"/>
    <s v="Medium"/>
    <x v="4"/>
    <n v="0"/>
    <n v="0.2"/>
    <n v="0"/>
    <n v="0"/>
  </r>
  <r>
    <n v="66223"/>
    <x v="1"/>
    <x v="2"/>
    <n v="1186"/>
    <n v="5.48"/>
    <n v="6"/>
    <n v="7116"/>
    <x v="1"/>
    <n v="616.71999999999946"/>
    <x v="21"/>
    <s v="High"/>
    <x v="4"/>
    <n v="1636.68"/>
    <n v="0.2"/>
    <n v="1423.2"/>
    <n v="1423.2"/>
  </r>
  <r>
    <n v="79925"/>
    <x v="0"/>
    <x v="2"/>
    <n v="1562"/>
    <n v="5.7"/>
    <n v="7"/>
    <n v="10934"/>
    <x v="1"/>
    <n v="2030.5999999999997"/>
    <x v="175"/>
    <s v="Medium"/>
    <x v="4"/>
    <n v="2514.8200000000002"/>
    <n v="0.21"/>
    <n v="2296.14"/>
    <n v="2296.14"/>
  </r>
  <r>
    <n v="38315"/>
    <x v="4"/>
    <x v="2"/>
    <n v="708"/>
    <n v="5.24"/>
    <n v="7"/>
    <n v="4956"/>
    <x v="1"/>
    <n v="1246.08"/>
    <x v="176"/>
    <s v="Medium"/>
    <x v="1"/>
    <n v="1139.8800000000001"/>
    <n v="0.22"/>
    <n v="1090.32"/>
    <n v="1090.32"/>
  </r>
  <r>
    <n v="78784"/>
    <x v="1"/>
    <x v="2"/>
    <n v="1287"/>
    <n v="5.95"/>
    <n v="7"/>
    <n v="9009"/>
    <x v="0"/>
    <n v="1351.3499999999997"/>
    <x v="65"/>
    <s v="Low"/>
    <x v="0"/>
    <n v="0"/>
    <n v="0.2"/>
    <n v="0"/>
    <n v="0"/>
  </r>
  <r>
    <n v="56997"/>
    <x v="5"/>
    <x v="2"/>
    <n v="2661"/>
    <n v="5.65"/>
    <n v="8"/>
    <n v="21288"/>
    <x v="1"/>
    <n v="6253.3499999999995"/>
    <x v="32"/>
    <s v="High"/>
    <x v="2"/>
    <n v="4896.24"/>
    <n v="0.24"/>
    <n v="5109.12"/>
    <n v="5109.12"/>
  </r>
  <r>
    <n v="12118"/>
    <x v="2"/>
    <x v="2"/>
    <n v="1159"/>
    <n v="5.75"/>
    <n v="9"/>
    <n v="10431"/>
    <x v="1"/>
    <n v="3766.75"/>
    <x v="51"/>
    <s v="Medium"/>
    <x v="1"/>
    <n v="2399.13"/>
    <n v="0.19"/>
    <n v="1981.89"/>
    <n v="1981.89"/>
  </r>
  <r>
    <n v="66146"/>
    <x v="0"/>
    <x v="2"/>
    <n v="2301"/>
    <n v="5.8100000000000005"/>
    <n v="9"/>
    <n v="20709"/>
    <x v="0"/>
    <n v="7340.1899999999987"/>
    <x v="5"/>
    <s v="Low"/>
    <x v="4"/>
    <n v="0"/>
    <n v="0.21"/>
    <n v="0"/>
    <n v="0"/>
  </r>
  <r>
    <n v="33399"/>
    <x v="5"/>
    <x v="2"/>
    <n v="2255"/>
    <n v="5.4"/>
    <n v="7"/>
    <n v="15785"/>
    <x v="1"/>
    <n v="3607.9999999999991"/>
    <x v="177"/>
    <s v="High"/>
    <x v="1"/>
    <n v="3630.55"/>
    <n v="0.24"/>
    <n v="3788.3999999999996"/>
    <n v="3788.3999999999996"/>
  </r>
  <r>
    <n v="55702"/>
    <x v="0"/>
    <x v="2"/>
    <n v="2498"/>
    <n v="5.8100000000000005"/>
    <n v="7"/>
    <n v="17486"/>
    <x v="1"/>
    <n v="2972.619999999999"/>
    <x v="178"/>
    <s v="Low"/>
    <x v="4"/>
    <n v="4021.78"/>
    <n v="0.21"/>
    <n v="3672.06"/>
    <n v="3672.06"/>
  </r>
  <r>
    <n v="22566"/>
    <x v="0"/>
    <x v="2"/>
    <n v="982"/>
    <n v="5.46"/>
    <n v="6"/>
    <n v="5892"/>
    <x v="1"/>
    <n v="530.28000000000009"/>
    <x v="179"/>
    <s v="High"/>
    <x v="1"/>
    <n v="1355.16"/>
    <n v="0.21"/>
    <n v="1237.32"/>
    <n v="1237.32"/>
  </r>
  <r>
    <n v="79904"/>
    <x v="1"/>
    <x v="2"/>
    <n v="293"/>
    <n v="5.48"/>
    <n v="7"/>
    <n v="2051"/>
    <x v="1"/>
    <n v="445.3599999999999"/>
    <x v="180"/>
    <s v="High"/>
    <x v="1"/>
    <n v="471.73"/>
    <n v="0.2"/>
    <n v="410.20000000000005"/>
    <n v="410.20000000000005"/>
  </r>
  <r>
    <n v="61192"/>
    <x v="4"/>
    <x v="2"/>
    <n v="921"/>
    <n v="5.46"/>
    <n v="7"/>
    <n v="6447"/>
    <x v="0"/>
    <n v="1418.3400000000001"/>
    <x v="77"/>
    <s v="None"/>
    <x v="3"/>
    <n v="0"/>
    <n v="0.22"/>
    <n v="0"/>
    <n v="0"/>
  </r>
  <r>
    <n v="76234"/>
    <x v="3"/>
    <x v="2"/>
    <n v="711"/>
    <n v="5.57"/>
    <n v="9"/>
    <n v="6399"/>
    <x v="0"/>
    <n v="2438.73"/>
    <x v="181"/>
    <s v="Medium"/>
    <x v="3"/>
    <n v="0"/>
    <n v="0.23"/>
    <n v="0"/>
    <n v="0"/>
  </r>
  <r>
    <n v="19862"/>
    <x v="1"/>
    <x v="2"/>
    <n v="1384"/>
    <n v="5.84"/>
    <n v="9"/>
    <n v="12456"/>
    <x v="1"/>
    <n v="4373.4400000000005"/>
    <x v="182"/>
    <s v="Medium"/>
    <x v="1"/>
    <n v="2864.88"/>
    <n v="0.2"/>
    <n v="2491.2000000000003"/>
    <n v="2491.2000000000003"/>
  </r>
  <r>
    <n v="78006"/>
    <x v="2"/>
    <x v="2"/>
    <n v="1958"/>
    <n v="5.33"/>
    <n v="7"/>
    <n v="13706"/>
    <x v="1"/>
    <n v="3269.8599999999997"/>
    <x v="183"/>
    <s v="Low"/>
    <x v="1"/>
    <n v="3152.38"/>
    <n v="0.19"/>
    <n v="2604.14"/>
    <n v="2604.14"/>
  </r>
  <r>
    <n v="41743"/>
    <x v="5"/>
    <x v="2"/>
    <n v="1660"/>
    <n v="5.15"/>
    <n v="6"/>
    <n v="9960"/>
    <x v="1"/>
    <n v="1410.9999999999993"/>
    <x v="184"/>
    <s v="Low"/>
    <x v="0"/>
    <n v="2290.8000000000002"/>
    <n v="0.24"/>
    <n v="2390.4"/>
    <n v="2390.4"/>
  </r>
  <r>
    <n v="29548"/>
    <x v="5"/>
    <x v="2"/>
    <n v="958"/>
    <n v="5.82"/>
    <n v="7"/>
    <n v="6706"/>
    <x v="1"/>
    <n v="1130.4399999999998"/>
    <x v="185"/>
    <s v="None"/>
    <x v="4"/>
    <n v="1542.38"/>
    <n v="0.24"/>
    <n v="1609.4399999999998"/>
    <n v="1609.4399999999998"/>
  </r>
  <r>
    <n v="83130"/>
    <x v="4"/>
    <x v="2"/>
    <n v="1611"/>
    <n v="5.24"/>
    <n v="7"/>
    <n v="11277"/>
    <x v="0"/>
    <n v="2835.3599999999997"/>
    <x v="186"/>
    <s v="Medium"/>
    <x v="1"/>
    <n v="0"/>
    <n v="0.22"/>
    <n v="0"/>
    <n v="0"/>
  </r>
  <r>
    <n v="75058"/>
    <x v="2"/>
    <x v="2"/>
    <n v="1199"/>
    <n v="5.4"/>
    <n v="7"/>
    <n v="8393"/>
    <x v="0"/>
    <n v="1918.3999999999996"/>
    <x v="187"/>
    <s v="High"/>
    <x v="1"/>
    <n v="0"/>
    <n v="0.19"/>
    <n v="0"/>
    <n v="0"/>
  </r>
  <r>
    <n v="60714"/>
    <x v="0"/>
    <x v="2"/>
    <n v="2797"/>
    <n v="5.42"/>
    <n v="7"/>
    <n v="19579"/>
    <x v="1"/>
    <n v="4419.26"/>
    <x v="188"/>
    <s v="Medium"/>
    <x v="0"/>
    <n v="4503.17"/>
    <n v="0.21"/>
    <n v="4111.59"/>
    <n v="4111.59"/>
  </r>
  <r>
    <n v="49817"/>
    <x v="5"/>
    <x v="2"/>
    <n v="690"/>
    <n v="5.36"/>
    <n v="8"/>
    <n v="5520"/>
    <x v="1"/>
    <n v="1821.5999999999997"/>
    <x v="189"/>
    <s v="Low"/>
    <x v="2"/>
    <n v="1269.6000000000001"/>
    <n v="0.24"/>
    <n v="1324.8"/>
    <n v="1324.8"/>
  </r>
  <r>
    <n v="87745"/>
    <x v="5"/>
    <x v="2"/>
    <n v="546"/>
    <n v="5.98"/>
    <n v="9"/>
    <n v="4914"/>
    <x v="0"/>
    <n v="1648.9199999999998"/>
    <x v="190"/>
    <s v="High"/>
    <x v="4"/>
    <n v="0"/>
    <n v="0.24"/>
    <n v="0"/>
    <n v="0"/>
  </r>
  <r>
    <n v="39623"/>
    <x v="1"/>
    <x v="2"/>
    <n v="1901"/>
    <n v="5.27"/>
    <n v="7"/>
    <n v="13307"/>
    <x v="0"/>
    <n v="3288.7300000000009"/>
    <x v="191"/>
    <s v="Low"/>
    <x v="2"/>
    <n v="0"/>
    <n v="0.2"/>
    <n v="0"/>
    <n v="0"/>
  </r>
  <r>
    <n v="50960"/>
    <x v="4"/>
    <x v="2"/>
    <n v="2300"/>
    <n v="6"/>
    <n v="9"/>
    <n v="20700"/>
    <x v="1"/>
    <n v="6900"/>
    <x v="192"/>
    <s v="High"/>
    <x v="3"/>
    <n v="4761"/>
    <n v="0.22"/>
    <n v="4554"/>
    <n v="4554"/>
  </r>
  <r>
    <n v="65830"/>
    <x v="2"/>
    <x v="2"/>
    <n v="334"/>
    <n v="5.89"/>
    <n v="9"/>
    <n v="3006"/>
    <x v="1"/>
    <n v="1038.74"/>
    <x v="188"/>
    <s v="Medium"/>
    <x v="4"/>
    <n v="691.38"/>
    <n v="0.19"/>
    <n v="571.14"/>
    <n v="571.14"/>
  </r>
  <r>
    <n v="10824"/>
    <x v="3"/>
    <x v="2"/>
    <n v="1138"/>
    <n v="5.1100000000000003"/>
    <n v="7"/>
    <n v="7966"/>
    <x v="0"/>
    <n v="2150.8199999999997"/>
    <x v="193"/>
    <s v="Low"/>
    <x v="0"/>
    <n v="0"/>
    <n v="0.23"/>
    <n v="0"/>
    <n v="0"/>
  </r>
  <r>
    <n v="65178"/>
    <x v="2"/>
    <x v="2"/>
    <n v="2146"/>
    <n v="5.12"/>
    <n v="7"/>
    <n v="15022"/>
    <x v="0"/>
    <n v="4034.4799999999996"/>
    <x v="194"/>
    <s v="None"/>
    <x v="1"/>
    <n v="0"/>
    <n v="0.19"/>
    <n v="0"/>
    <n v="0"/>
  </r>
  <r>
    <n v="75858"/>
    <x v="1"/>
    <x v="2"/>
    <n v="1403"/>
    <n v="5.86"/>
    <n v="7"/>
    <n v="9821"/>
    <x v="1"/>
    <n v="1599.4199999999996"/>
    <x v="195"/>
    <s v="Medium"/>
    <x v="1"/>
    <n v="2258.83"/>
    <n v="0.2"/>
    <n v="1964.2"/>
    <n v="1964.2"/>
  </r>
  <r>
    <n v="55212"/>
    <x v="1"/>
    <x v="2"/>
    <n v="1757"/>
    <n v="5.26"/>
    <n v="7"/>
    <n v="12299"/>
    <x v="1"/>
    <n v="3057.1800000000003"/>
    <x v="196"/>
    <s v="Medium"/>
    <x v="1"/>
    <n v="2828.77"/>
    <n v="0.2"/>
    <n v="2459.8000000000002"/>
    <n v="2459.8000000000002"/>
  </r>
  <r>
    <n v="20993"/>
    <x v="2"/>
    <x v="2"/>
    <n v="2500"/>
    <n v="5.54"/>
    <n v="8"/>
    <n v="20000"/>
    <x v="0"/>
    <n v="6150"/>
    <x v="197"/>
    <s v="Medium"/>
    <x v="0"/>
    <n v="0"/>
    <n v="0.19"/>
    <n v="0"/>
    <n v="0"/>
  </r>
  <r>
    <n v="54481"/>
    <x v="1"/>
    <x v="2"/>
    <n v="544"/>
    <n v="5.52"/>
    <n v="8"/>
    <n v="4352"/>
    <x v="0"/>
    <n v="1349.1200000000003"/>
    <x v="198"/>
    <s v="Low"/>
    <x v="1"/>
    <n v="0"/>
    <n v="0.2"/>
    <n v="0"/>
    <n v="0"/>
  </r>
  <r>
    <n v="98748"/>
    <x v="3"/>
    <x v="2"/>
    <n v="2313"/>
    <n v="5.09"/>
    <n v="8"/>
    <n v="18504"/>
    <x v="1"/>
    <n v="6730.83"/>
    <x v="199"/>
    <s v="High"/>
    <x v="1"/>
    <n v="4255.92"/>
    <n v="0.23"/>
    <n v="4255.92"/>
    <n v="4255.92"/>
  </r>
  <r>
    <n v="25692"/>
    <x v="3"/>
    <x v="2"/>
    <n v="1298"/>
    <n v="5.54"/>
    <n v="8"/>
    <n v="10384"/>
    <x v="0"/>
    <n v="3193.08"/>
    <x v="200"/>
    <s v="High"/>
    <x v="1"/>
    <n v="0"/>
    <n v="0.23"/>
    <n v="0"/>
    <n v="0"/>
  </r>
  <r>
    <n v="49680"/>
    <x v="3"/>
    <x v="2"/>
    <n v="663"/>
    <n v="5.71"/>
    <n v="8"/>
    <n v="5304"/>
    <x v="0"/>
    <n v="1518.27"/>
    <x v="201"/>
    <s v="Low"/>
    <x v="0"/>
    <n v="0"/>
    <n v="0.23"/>
    <n v="0"/>
    <n v="0"/>
  </r>
  <r>
    <n v="85862"/>
    <x v="3"/>
    <x v="2"/>
    <n v="1857"/>
    <n v="5.47"/>
    <n v="8"/>
    <n v="14856"/>
    <x v="0"/>
    <n v="4698.21"/>
    <x v="202"/>
    <s v="Medium"/>
    <x v="0"/>
    <n v="0"/>
    <n v="0.23"/>
    <n v="0"/>
    <n v="0"/>
  </r>
  <r>
    <n v="10651"/>
    <x v="4"/>
    <x v="2"/>
    <n v="200"/>
    <n v="6"/>
    <n v="8"/>
    <n v="1600"/>
    <x v="1"/>
    <n v="400"/>
    <x v="203"/>
    <s v="High"/>
    <x v="1"/>
    <n v="368"/>
    <n v="0.22"/>
    <n v="352"/>
    <n v="352"/>
  </r>
  <r>
    <n v="12396"/>
    <x v="5"/>
    <x v="2"/>
    <n v="720"/>
    <n v="5.05"/>
    <n v="7"/>
    <n v="5040"/>
    <x v="1"/>
    <n v="1404.0000000000002"/>
    <x v="204"/>
    <s v="Medium"/>
    <x v="1"/>
    <n v="1159.2"/>
    <n v="0.24"/>
    <n v="1209.5999999999999"/>
    <n v="1209.5999999999999"/>
  </r>
  <r>
    <n v="54363"/>
    <x v="2"/>
    <x v="2"/>
    <n v="2342"/>
    <n v="5.37"/>
    <n v="7"/>
    <n v="16394"/>
    <x v="0"/>
    <n v="3817.4599999999996"/>
    <x v="68"/>
    <s v="Medium"/>
    <x v="2"/>
    <n v="0"/>
    <n v="0.19"/>
    <n v="0"/>
    <n v="0"/>
  </r>
  <r>
    <n v="48296"/>
    <x v="0"/>
    <x v="2"/>
    <n v="677"/>
    <n v="5.75"/>
    <n v="9"/>
    <n v="6093"/>
    <x v="0"/>
    <n v="2200.25"/>
    <x v="42"/>
    <s v="High"/>
    <x v="3"/>
    <n v="0"/>
    <n v="0.21"/>
    <n v="0"/>
    <n v="0"/>
  </r>
  <r>
    <n v="89136"/>
    <x v="3"/>
    <x v="2"/>
    <n v="2734"/>
    <n v="5.0599999999999996"/>
    <n v="6"/>
    <n v="16404"/>
    <x v="0"/>
    <n v="2569.9600000000009"/>
    <x v="205"/>
    <s v="High"/>
    <x v="1"/>
    <n v="0"/>
    <n v="0.23"/>
    <n v="0"/>
    <n v="0"/>
  </r>
  <r>
    <n v="30484"/>
    <x v="3"/>
    <x v="2"/>
    <n v="1282"/>
    <n v="5.45"/>
    <n v="8"/>
    <n v="10256"/>
    <x v="0"/>
    <n v="3269.1"/>
    <x v="168"/>
    <s v="Medium"/>
    <x v="1"/>
    <n v="0"/>
    <n v="0.23"/>
    <n v="0"/>
    <n v="0"/>
  </r>
  <r>
    <n v="43511"/>
    <x v="3"/>
    <x v="2"/>
    <n v="1375"/>
    <n v="5.07"/>
    <n v="6"/>
    <n v="8250"/>
    <x v="1"/>
    <n v="1278.7499999999995"/>
    <x v="206"/>
    <s v="Low"/>
    <x v="1"/>
    <n v="1897.5"/>
    <n v="0.23"/>
    <n v="1897.5"/>
    <n v="1897.5"/>
  </r>
  <r>
    <n v="49271"/>
    <x v="5"/>
    <x v="2"/>
    <n v="2340"/>
    <n v="5.04"/>
    <n v="6"/>
    <n v="14040"/>
    <x v="0"/>
    <n v="2246.4"/>
    <x v="207"/>
    <s v="Medium"/>
    <x v="2"/>
    <n v="0"/>
    <n v="0.24"/>
    <n v="0"/>
    <n v="0"/>
  </r>
  <r>
    <n v="69292"/>
    <x v="2"/>
    <x v="2"/>
    <n v="2992"/>
    <n v="5.7"/>
    <n v="9"/>
    <n v="26928"/>
    <x v="0"/>
    <n v="9873.6"/>
    <x v="208"/>
    <s v="High"/>
    <x v="1"/>
    <n v="0"/>
    <n v="0.19"/>
    <n v="0"/>
    <n v="0"/>
  </r>
  <r>
    <n v="68886"/>
    <x v="4"/>
    <x v="2"/>
    <n v="1283"/>
    <n v="5.18"/>
    <n v="6"/>
    <n v="7698"/>
    <x v="0"/>
    <n v="1052.0600000000004"/>
    <x v="2"/>
    <s v="Medium"/>
    <x v="4"/>
    <n v="0"/>
    <n v="0.22"/>
    <n v="0"/>
    <n v="0"/>
  </r>
  <r>
    <n v="15265"/>
    <x v="2"/>
    <x v="2"/>
    <n v="1545"/>
    <n v="5.5"/>
    <n v="7"/>
    <n v="10815"/>
    <x v="1"/>
    <n v="2317.5"/>
    <x v="209"/>
    <s v="None"/>
    <x v="2"/>
    <n v="2487.4500000000003"/>
    <n v="0.19"/>
    <n v="2054.85"/>
    <n v="2054.85"/>
  </r>
  <r>
    <n v="93104"/>
    <x v="1"/>
    <x v="2"/>
    <n v="1773"/>
    <n v="5.41"/>
    <n v="6"/>
    <n v="10638"/>
    <x v="1"/>
    <n v="1046.0699999999997"/>
    <x v="210"/>
    <s v="High"/>
    <x v="4"/>
    <n v="2446.7400000000002"/>
    <n v="0.2"/>
    <n v="2127.6"/>
    <n v="2127.6"/>
  </r>
  <r>
    <n v="71398"/>
    <x v="0"/>
    <x v="2"/>
    <n v="1804"/>
    <n v="5.35"/>
    <n v="9"/>
    <n v="16236"/>
    <x v="0"/>
    <n v="6584.6"/>
    <x v="211"/>
    <s v="High"/>
    <x v="0"/>
    <n v="0"/>
    <n v="0.21"/>
    <n v="0"/>
    <n v="0"/>
  </r>
  <r>
    <n v="15241"/>
    <x v="0"/>
    <x v="2"/>
    <n v="2996"/>
    <n v="5.49"/>
    <n v="6"/>
    <n v="17976"/>
    <x v="0"/>
    <n v="1527.9599999999994"/>
    <x v="212"/>
    <s v="High"/>
    <x v="1"/>
    <n v="0"/>
    <n v="0.21"/>
    <n v="0"/>
    <n v="0"/>
  </r>
  <r>
    <n v="90080"/>
    <x v="1"/>
    <x v="2"/>
    <n v="1976"/>
    <n v="5.95"/>
    <n v="7"/>
    <n v="13832"/>
    <x v="0"/>
    <n v="2074.7999999999997"/>
    <x v="189"/>
    <s v="Medium"/>
    <x v="1"/>
    <n v="0"/>
    <n v="0.2"/>
    <n v="0"/>
    <n v="0"/>
  </r>
  <r>
    <n v="12740"/>
    <x v="4"/>
    <x v="2"/>
    <n v="2851"/>
    <n v="5.65"/>
    <n v="7"/>
    <n v="19957"/>
    <x v="1"/>
    <n v="3848.849999999999"/>
    <x v="213"/>
    <s v="Low"/>
    <x v="1"/>
    <n v="4590.1100000000006"/>
    <n v="0.22"/>
    <n v="4390.54"/>
    <n v="4390.54"/>
  </r>
  <r>
    <n v="39769"/>
    <x v="5"/>
    <x v="2"/>
    <n v="1727"/>
    <n v="5.92"/>
    <n v="9"/>
    <n v="15543"/>
    <x v="0"/>
    <n v="5319.16"/>
    <x v="214"/>
    <s v="High"/>
    <x v="1"/>
    <n v="0"/>
    <n v="0.24"/>
    <n v="0"/>
    <n v="0"/>
  </r>
  <r>
    <n v="71600"/>
    <x v="0"/>
    <x v="2"/>
    <n v="1566"/>
    <n v="5.24"/>
    <n v="6"/>
    <n v="9396"/>
    <x v="0"/>
    <n v="1190.1599999999996"/>
    <x v="158"/>
    <s v="Low"/>
    <x v="1"/>
    <n v="0"/>
    <n v="0.21"/>
    <n v="0"/>
    <n v="0"/>
  </r>
  <r>
    <n v="98235"/>
    <x v="4"/>
    <x v="2"/>
    <n v="2665"/>
    <n v="5.44"/>
    <n v="8"/>
    <n v="21320"/>
    <x v="1"/>
    <n v="6822.3999999999987"/>
    <x v="215"/>
    <s v="None"/>
    <x v="0"/>
    <n v="4903.6000000000004"/>
    <n v="0.22"/>
    <n v="4690.3999999999996"/>
    <n v="4690.3999999999996"/>
  </r>
  <r>
    <n v="53330"/>
    <x v="5"/>
    <x v="2"/>
    <n v="604"/>
    <n v="5.0599999999999996"/>
    <n v="6"/>
    <n v="3624"/>
    <x v="0"/>
    <n v="567.76000000000022"/>
    <x v="216"/>
    <s v="High"/>
    <x v="2"/>
    <n v="0"/>
    <n v="0.24"/>
    <n v="0"/>
    <n v="0"/>
  </r>
  <r>
    <n v="64154"/>
    <x v="5"/>
    <x v="2"/>
    <n v="2470"/>
    <n v="5.31"/>
    <n v="7"/>
    <n v="17290"/>
    <x v="0"/>
    <n v="4174.3000000000011"/>
    <x v="217"/>
    <s v="None"/>
    <x v="3"/>
    <n v="0"/>
    <n v="0.24"/>
    <n v="0"/>
    <n v="0"/>
  </r>
  <r>
    <n v="76952"/>
    <x v="3"/>
    <x v="2"/>
    <n v="980"/>
    <n v="5.72"/>
    <n v="7"/>
    <n v="6860"/>
    <x v="0"/>
    <n v="1254.4000000000003"/>
    <x v="59"/>
    <s v="Medium"/>
    <x v="1"/>
    <n v="0"/>
    <n v="0.23"/>
    <n v="0"/>
    <n v="0"/>
  </r>
  <r>
    <n v="75053"/>
    <x v="4"/>
    <x v="2"/>
    <n v="488"/>
    <n v="5.22"/>
    <n v="6"/>
    <n v="2928"/>
    <x v="0"/>
    <n v="380.6400000000001"/>
    <x v="145"/>
    <s v="Medium"/>
    <x v="1"/>
    <n v="0"/>
    <n v="0.22"/>
    <n v="0"/>
    <n v="0"/>
  </r>
  <r>
    <n v="89732"/>
    <x v="3"/>
    <x v="2"/>
    <n v="2342"/>
    <n v="5.53"/>
    <n v="6"/>
    <n v="14052"/>
    <x v="0"/>
    <n v="1100.7399999999993"/>
    <x v="51"/>
    <s v="Medium"/>
    <x v="2"/>
    <n v="0"/>
    <n v="0.23"/>
    <n v="0"/>
    <n v="0"/>
  </r>
  <r>
    <n v="12028"/>
    <x v="3"/>
    <x v="2"/>
    <n v="1100"/>
    <n v="5.51"/>
    <n v="8"/>
    <n v="8800"/>
    <x v="1"/>
    <n v="2739.0000000000005"/>
    <x v="218"/>
    <s v="Medium"/>
    <x v="4"/>
    <n v="2024"/>
    <n v="0.23"/>
    <n v="2024"/>
    <n v="2024"/>
  </r>
  <r>
    <n v="47627"/>
    <x v="4"/>
    <x v="2"/>
    <n v="2227"/>
    <n v="5.84"/>
    <n v="7"/>
    <n v="15589"/>
    <x v="1"/>
    <n v="2583.3200000000002"/>
    <x v="201"/>
    <s v="High"/>
    <x v="1"/>
    <n v="3585.4700000000003"/>
    <n v="0.22"/>
    <n v="3429.58"/>
    <n v="3429.58"/>
  </r>
  <r>
    <n v="89606"/>
    <x v="2"/>
    <x v="2"/>
    <n v="766"/>
    <n v="5.18"/>
    <n v="7"/>
    <n v="5362"/>
    <x v="0"/>
    <n v="1394.1200000000001"/>
    <x v="219"/>
    <s v="High"/>
    <x v="1"/>
    <n v="0"/>
    <n v="0.19"/>
    <n v="0"/>
    <n v="0"/>
  </r>
  <r>
    <n v="26096"/>
    <x v="3"/>
    <x v="2"/>
    <n v="2321"/>
    <n v="5.35"/>
    <n v="7"/>
    <n v="16247"/>
    <x v="1"/>
    <n v="3829.650000000001"/>
    <x v="93"/>
    <s v="Medium"/>
    <x v="2"/>
    <n v="3736.81"/>
    <n v="0.23"/>
    <n v="3736.81"/>
    <n v="3736.81"/>
  </r>
  <r>
    <n v="68930"/>
    <x v="3"/>
    <x v="2"/>
    <n v="2072"/>
    <n v="5.9"/>
    <n v="9"/>
    <n v="18648"/>
    <x v="0"/>
    <n v="6423.1999999999989"/>
    <x v="220"/>
    <s v="High"/>
    <x v="3"/>
    <n v="0"/>
    <n v="0.23"/>
    <n v="0"/>
    <n v="0"/>
  </r>
  <r>
    <n v="44373"/>
    <x v="2"/>
    <x v="2"/>
    <n v="1706"/>
    <n v="5.48"/>
    <n v="6"/>
    <n v="10236"/>
    <x v="0"/>
    <n v="887.11999999999932"/>
    <x v="221"/>
    <s v="Low"/>
    <x v="0"/>
    <n v="0"/>
    <n v="0.19"/>
    <n v="0"/>
    <n v="0"/>
  </r>
  <r>
    <n v="57406"/>
    <x v="2"/>
    <x v="2"/>
    <n v="2021"/>
    <n v="5.98"/>
    <n v="8"/>
    <n v="16168"/>
    <x v="1"/>
    <n v="4082.4199999999992"/>
    <x v="222"/>
    <s v="Low"/>
    <x v="4"/>
    <n v="3718.6400000000003"/>
    <n v="0.19"/>
    <n v="3071.92"/>
    <n v="3071.92"/>
  </r>
  <r>
    <n v="97483"/>
    <x v="3"/>
    <x v="2"/>
    <n v="1460"/>
    <n v="5.38"/>
    <n v="8"/>
    <n v="11680"/>
    <x v="1"/>
    <n v="3825.2000000000003"/>
    <x v="223"/>
    <s v="Medium"/>
    <x v="1"/>
    <n v="2686.4"/>
    <n v="0.23"/>
    <n v="2686.4"/>
    <n v="2686.4"/>
  </r>
  <r>
    <n v="39556"/>
    <x v="0"/>
    <x v="2"/>
    <n v="2031"/>
    <n v="5.95"/>
    <n v="9"/>
    <n v="18279"/>
    <x v="1"/>
    <n v="6194.5499999999993"/>
    <x v="196"/>
    <s v="Low"/>
    <x v="3"/>
    <n v="4204.17"/>
    <n v="0.21"/>
    <n v="3838.5899999999997"/>
    <n v="3838.5899999999997"/>
  </r>
  <r>
    <n v="72877"/>
    <x v="4"/>
    <x v="2"/>
    <n v="388"/>
    <n v="5.35"/>
    <n v="8"/>
    <n v="3104"/>
    <x v="0"/>
    <n v="1028.2"/>
    <x v="53"/>
    <s v="High"/>
    <x v="1"/>
    <n v="0"/>
    <n v="0.22"/>
    <n v="0"/>
    <n v="0"/>
  </r>
  <r>
    <n v="96005"/>
    <x v="0"/>
    <x v="2"/>
    <n v="1142"/>
    <n v="5.37"/>
    <n v="7"/>
    <n v="7994"/>
    <x v="1"/>
    <n v="1861.4599999999998"/>
    <x v="224"/>
    <s v="Low"/>
    <x v="2"/>
    <n v="1838.6200000000001"/>
    <n v="0.21"/>
    <n v="1678.74"/>
    <n v="1678.74"/>
  </r>
  <r>
    <n v="62639"/>
    <x v="0"/>
    <x v="2"/>
    <n v="2328"/>
    <n v="5.37"/>
    <n v="7"/>
    <n v="16296"/>
    <x v="1"/>
    <n v="3794.64"/>
    <x v="225"/>
    <s v="High"/>
    <x v="1"/>
    <n v="3748.0800000000004"/>
    <n v="0.21"/>
    <n v="3422.16"/>
    <n v="3422.16"/>
  </r>
  <r>
    <n v="92343"/>
    <x v="4"/>
    <x v="2"/>
    <n v="2518"/>
    <n v="5.98"/>
    <n v="9"/>
    <n v="22662"/>
    <x v="1"/>
    <n v="7604.3599999999988"/>
    <x v="226"/>
    <s v="None"/>
    <x v="2"/>
    <n v="5212.26"/>
    <n v="0.22"/>
    <n v="4985.6400000000003"/>
    <n v="4985.6400000000003"/>
  </r>
  <r>
    <n v="84496"/>
    <x v="5"/>
    <x v="2"/>
    <n v="1368"/>
    <n v="5.61"/>
    <n v="6"/>
    <n v="8208"/>
    <x v="1"/>
    <n v="533.51999999999953"/>
    <x v="227"/>
    <s v="High"/>
    <x v="1"/>
    <n v="1887.8400000000001"/>
    <n v="0.24"/>
    <n v="1969.9199999999998"/>
    <n v="1969.9199999999998"/>
  </r>
  <r>
    <n v="63916"/>
    <x v="4"/>
    <x v="2"/>
    <n v="1249"/>
    <n v="5.7"/>
    <n v="8"/>
    <n v="9992"/>
    <x v="0"/>
    <n v="2872.7"/>
    <x v="81"/>
    <s v="High"/>
    <x v="1"/>
    <n v="0"/>
    <n v="0.22"/>
    <n v="0"/>
    <n v="0"/>
  </r>
  <r>
    <n v="92123"/>
    <x v="0"/>
    <x v="2"/>
    <n v="2723"/>
    <n v="5.9"/>
    <n v="9"/>
    <n v="24507"/>
    <x v="1"/>
    <n v="8441.2999999999993"/>
    <x v="228"/>
    <s v="Medium"/>
    <x v="2"/>
    <n v="5636.6100000000006"/>
    <n v="0.21"/>
    <n v="5146.47"/>
    <n v="5146.47"/>
  </r>
  <r>
    <n v="98174"/>
    <x v="4"/>
    <x v="2"/>
    <n v="345"/>
    <n v="5.43"/>
    <n v="8"/>
    <n v="2760"/>
    <x v="0"/>
    <n v="886.65000000000009"/>
    <x v="229"/>
    <s v="None"/>
    <x v="0"/>
    <n v="0"/>
    <n v="0.22"/>
    <n v="0"/>
    <n v="0"/>
  </r>
  <r>
    <n v="48322"/>
    <x v="5"/>
    <x v="2"/>
    <n v="1715"/>
    <n v="5.88"/>
    <n v="9"/>
    <n v="15435"/>
    <x v="0"/>
    <n v="5350.8"/>
    <x v="230"/>
    <s v="High"/>
    <x v="1"/>
    <n v="0"/>
    <n v="0.24"/>
    <n v="0"/>
    <n v="0"/>
  </r>
  <r>
    <n v="35944"/>
    <x v="5"/>
    <x v="2"/>
    <n v="2214"/>
    <n v="5.19"/>
    <n v="7"/>
    <n v="15498"/>
    <x v="0"/>
    <n v="4007.3399999999992"/>
    <x v="231"/>
    <s v="Low"/>
    <x v="3"/>
    <n v="0"/>
    <n v="0.24"/>
    <n v="0"/>
    <n v="0"/>
  </r>
  <r>
    <n v="43580"/>
    <x v="1"/>
    <x v="2"/>
    <n v="322"/>
    <n v="5.0999999999999996"/>
    <n v="7"/>
    <n v="2254"/>
    <x v="0"/>
    <n v="611.80000000000007"/>
    <x v="125"/>
    <s v="Medium"/>
    <x v="4"/>
    <n v="0"/>
    <n v="0.2"/>
    <n v="0"/>
    <n v="0"/>
  </r>
  <r>
    <n v="17410"/>
    <x v="0"/>
    <x v="3"/>
    <n v="1514"/>
    <n v="10.77"/>
    <n v="17"/>
    <n v="25738"/>
    <x v="0"/>
    <n v="9432.2200000000012"/>
    <x v="232"/>
    <s v="Low"/>
    <x v="3"/>
    <n v="0"/>
    <n v="0.21"/>
    <n v="0"/>
    <n v="0"/>
  </r>
  <r>
    <n v="57344"/>
    <x v="4"/>
    <x v="3"/>
    <n v="1389"/>
    <n v="10.76"/>
    <n v="12"/>
    <n v="16668"/>
    <x v="1"/>
    <n v="1722.3600000000004"/>
    <x v="233"/>
    <s v="Medium"/>
    <x v="1"/>
    <n v="3833.6400000000003"/>
    <n v="0.22"/>
    <n v="3666.96"/>
    <n v="3666.96"/>
  </r>
  <r>
    <n v="28903"/>
    <x v="1"/>
    <x v="3"/>
    <n v="2434"/>
    <n v="10.63"/>
    <n v="14"/>
    <n v="34076"/>
    <x v="0"/>
    <n v="8202.5799999999981"/>
    <x v="170"/>
    <s v="Low"/>
    <x v="4"/>
    <n v="0"/>
    <n v="0.2"/>
    <n v="0"/>
    <n v="0"/>
  </r>
  <r>
    <n v="13567"/>
    <x v="0"/>
    <x v="3"/>
    <n v="2992"/>
    <n v="10.67"/>
    <n v="16"/>
    <n v="47872"/>
    <x v="1"/>
    <n v="15947.36"/>
    <x v="234"/>
    <s v="Medium"/>
    <x v="0"/>
    <n v="11010.560000000001"/>
    <n v="0.21"/>
    <n v="10053.119999999999"/>
    <n v="10053.119999999999"/>
  </r>
  <r>
    <n v="53030"/>
    <x v="0"/>
    <x v="3"/>
    <n v="2007"/>
    <n v="10.55"/>
    <n v="15"/>
    <n v="30105"/>
    <x v="0"/>
    <n v="8931.1499999999978"/>
    <x v="235"/>
    <s v="High"/>
    <x v="1"/>
    <n v="0"/>
    <n v="0.21"/>
    <n v="0"/>
    <n v="0"/>
  </r>
  <r>
    <n v="96672"/>
    <x v="2"/>
    <x v="3"/>
    <n v="1013"/>
    <n v="10.19"/>
    <n v="15"/>
    <n v="15195"/>
    <x v="0"/>
    <n v="4872.5300000000007"/>
    <x v="144"/>
    <s v="High"/>
    <x v="2"/>
    <n v="0"/>
    <n v="0.19"/>
    <n v="0"/>
    <n v="0"/>
  </r>
  <r>
    <n v="46145"/>
    <x v="2"/>
    <x v="3"/>
    <n v="1775"/>
    <n v="11"/>
    <n v="15"/>
    <n v="26625"/>
    <x v="1"/>
    <n v="7100"/>
    <x v="236"/>
    <s v="Medium"/>
    <x v="2"/>
    <n v="6123.75"/>
    <n v="0.19"/>
    <n v="5058.75"/>
    <n v="5058.75"/>
  </r>
  <r>
    <n v="78783"/>
    <x v="4"/>
    <x v="3"/>
    <n v="2363"/>
    <n v="10.58"/>
    <n v="16"/>
    <n v="37808"/>
    <x v="1"/>
    <n v="12807.46"/>
    <x v="91"/>
    <s v="Low"/>
    <x v="3"/>
    <n v="8695.84"/>
    <n v="0.22"/>
    <n v="8317.76"/>
    <n v="8317.76"/>
  </r>
  <r>
    <n v="67030"/>
    <x v="1"/>
    <x v="3"/>
    <n v="3945"/>
    <n v="10.46"/>
    <n v="13"/>
    <n v="51285"/>
    <x v="0"/>
    <n v="10020.299999999997"/>
    <x v="237"/>
    <s v="Low"/>
    <x v="1"/>
    <n v="0"/>
    <n v="0.2"/>
    <n v="0"/>
    <n v="0"/>
  </r>
  <r>
    <n v="27807"/>
    <x v="0"/>
    <x v="3"/>
    <n v="1767"/>
    <n v="10.32"/>
    <n v="15"/>
    <n v="26505"/>
    <x v="1"/>
    <n v="8269.56"/>
    <x v="167"/>
    <s v="High"/>
    <x v="3"/>
    <n v="6096.1500000000005"/>
    <n v="0.21"/>
    <n v="5566.05"/>
    <n v="5566.05"/>
  </r>
  <r>
    <n v="85111"/>
    <x v="1"/>
    <x v="3"/>
    <n v="1303"/>
    <n v="10.23"/>
    <n v="13"/>
    <n v="16939"/>
    <x v="0"/>
    <n v="3609.3099999999995"/>
    <x v="238"/>
    <s v="Medium"/>
    <x v="1"/>
    <n v="0"/>
    <n v="0.2"/>
    <n v="0"/>
    <n v="0"/>
  </r>
  <r>
    <n v="90552"/>
    <x v="5"/>
    <x v="3"/>
    <n v="1514"/>
    <n v="10.5"/>
    <n v="13"/>
    <n v="19682"/>
    <x v="0"/>
    <n v="3785"/>
    <x v="239"/>
    <s v="Low"/>
    <x v="3"/>
    <n v="0"/>
    <n v="0.24"/>
    <n v="0"/>
    <n v="0"/>
  </r>
  <r>
    <n v="78506"/>
    <x v="3"/>
    <x v="3"/>
    <n v="1142"/>
    <n v="10.46"/>
    <n v="14"/>
    <n v="15988"/>
    <x v="1"/>
    <n v="4042.6799999999989"/>
    <x v="3"/>
    <s v="Low"/>
    <x v="2"/>
    <n v="3677.2400000000002"/>
    <n v="0.23"/>
    <n v="3677.2400000000002"/>
    <n v="3677.2400000000002"/>
  </r>
  <r>
    <n v="38120"/>
    <x v="2"/>
    <x v="3"/>
    <n v="1175"/>
    <n v="10.7"/>
    <n v="12"/>
    <n v="14100"/>
    <x v="0"/>
    <n v="1527.5000000000009"/>
    <x v="240"/>
    <s v="High"/>
    <x v="3"/>
    <n v="0"/>
    <n v="0.19"/>
    <n v="0"/>
    <n v="0"/>
  </r>
  <r>
    <n v="22948"/>
    <x v="3"/>
    <x v="3"/>
    <n v="991"/>
    <n v="10.199999999999999"/>
    <n v="14"/>
    <n v="13874"/>
    <x v="1"/>
    <n v="3765.8000000000006"/>
    <x v="241"/>
    <s v="Medium"/>
    <x v="4"/>
    <n v="3191.02"/>
    <n v="0.23"/>
    <n v="3191.02"/>
    <n v="3191.02"/>
  </r>
  <r>
    <n v="82668"/>
    <x v="1"/>
    <x v="3"/>
    <n v="2988"/>
    <n v="10.84"/>
    <n v="12"/>
    <n v="35856"/>
    <x v="0"/>
    <n v="3466.0800000000004"/>
    <x v="242"/>
    <s v="Low"/>
    <x v="0"/>
    <n v="0"/>
    <n v="0.2"/>
    <n v="0"/>
    <n v="0"/>
  </r>
  <r>
    <n v="48477"/>
    <x v="0"/>
    <x v="3"/>
    <n v="912"/>
    <n v="10.66"/>
    <n v="16"/>
    <n v="14592"/>
    <x v="1"/>
    <n v="4870.08"/>
    <x v="101"/>
    <s v="None"/>
    <x v="2"/>
    <n v="3356.1600000000003"/>
    <n v="0.21"/>
    <n v="3064.3199999999997"/>
    <n v="3064.3199999999997"/>
  </r>
  <r>
    <n v="18671"/>
    <x v="4"/>
    <x v="3"/>
    <n v="2431"/>
    <n v="10.95"/>
    <n v="12"/>
    <n v="29172"/>
    <x v="0"/>
    <n v="2552.5500000000015"/>
    <x v="92"/>
    <s v="Medium"/>
    <x v="2"/>
    <n v="0"/>
    <n v="0.22"/>
    <n v="0"/>
    <n v="0"/>
  </r>
  <r>
    <n v="78612"/>
    <x v="4"/>
    <x v="3"/>
    <n v="1614"/>
    <n v="10.93"/>
    <n v="13"/>
    <n v="20982"/>
    <x v="1"/>
    <n v="3340.9800000000005"/>
    <x v="243"/>
    <s v="High"/>
    <x v="3"/>
    <n v="4825.8600000000006"/>
    <n v="0.22"/>
    <n v="4616.04"/>
    <n v="4616.04"/>
  </r>
  <r>
    <n v="79601"/>
    <x v="4"/>
    <x v="3"/>
    <n v="2729"/>
    <n v="10.62"/>
    <n v="13"/>
    <n v="35477"/>
    <x v="1"/>
    <n v="6495.0200000000023"/>
    <x v="200"/>
    <s v="Low"/>
    <x v="0"/>
    <n v="8159.71"/>
    <n v="0.22"/>
    <n v="7804.94"/>
    <n v="7804.94"/>
  </r>
  <r>
    <n v="74220"/>
    <x v="2"/>
    <x v="3"/>
    <n v="2349"/>
    <n v="10.35"/>
    <n v="16"/>
    <n v="37584"/>
    <x v="1"/>
    <n v="13271.85"/>
    <x v="156"/>
    <s v="Medium"/>
    <x v="1"/>
    <n v="8644.32"/>
    <n v="0.19"/>
    <n v="7140.96"/>
    <n v="7140.96"/>
  </r>
  <r>
    <n v="49882"/>
    <x v="0"/>
    <x v="3"/>
    <n v="2905"/>
    <n v="10.24"/>
    <n v="14"/>
    <n v="40670"/>
    <x v="1"/>
    <n v="10922.8"/>
    <x v="244"/>
    <s v="Low"/>
    <x v="4"/>
    <n v="9354.1"/>
    <n v="0.21"/>
    <n v="8540.6999999999989"/>
    <n v="8540.6999999999989"/>
  </r>
  <r>
    <n v="64056"/>
    <x v="2"/>
    <x v="3"/>
    <n v="809"/>
    <n v="10.97"/>
    <n v="13"/>
    <n v="10517"/>
    <x v="1"/>
    <n v="1642.2699999999995"/>
    <x v="245"/>
    <s v="Low"/>
    <x v="0"/>
    <n v="2418.9100000000003"/>
    <n v="0.19"/>
    <n v="1998.23"/>
    <n v="1998.23"/>
  </r>
  <r>
    <n v="75754"/>
    <x v="5"/>
    <x v="3"/>
    <n v="1038"/>
    <n v="10.25"/>
    <n v="11"/>
    <n v="11418"/>
    <x v="0"/>
    <n v="778.5"/>
    <x v="112"/>
    <s v="Medium"/>
    <x v="1"/>
    <n v="0"/>
    <n v="0.24"/>
    <n v="0"/>
    <n v="0"/>
  </r>
  <r>
    <n v="70035"/>
    <x v="1"/>
    <x v="3"/>
    <n v="886"/>
    <n v="10.59"/>
    <n v="14"/>
    <n v="12404"/>
    <x v="1"/>
    <n v="3021.26"/>
    <x v="246"/>
    <s v="High"/>
    <x v="1"/>
    <n v="2852.92"/>
    <n v="0.2"/>
    <n v="2480.8000000000002"/>
    <n v="2480.8000000000002"/>
  </r>
  <r>
    <n v="33237"/>
    <x v="3"/>
    <x v="3"/>
    <n v="2620"/>
    <n v="10.75"/>
    <n v="16"/>
    <n v="41920"/>
    <x v="0"/>
    <n v="13755"/>
    <x v="184"/>
    <s v="Medium"/>
    <x v="3"/>
    <n v="0"/>
    <n v="0.23"/>
    <n v="0"/>
    <n v="0"/>
  </r>
  <r>
    <n v="81742"/>
    <x v="1"/>
    <x v="3"/>
    <n v="2441"/>
    <n v="10.44"/>
    <n v="11"/>
    <n v="26851"/>
    <x v="0"/>
    <n v="1366.9600000000012"/>
    <x v="177"/>
    <s v="High"/>
    <x v="0"/>
    <n v="0"/>
    <n v="0.2"/>
    <n v="0"/>
    <n v="0"/>
  </r>
  <r>
    <n v="45751"/>
    <x v="3"/>
    <x v="3"/>
    <n v="367"/>
    <n v="10.050000000000001"/>
    <n v="13"/>
    <n v="4771"/>
    <x v="0"/>
    <n v="1082.6499999999996"/>
    <x v="159"/>
    <s v="None"/>
    <x v="2"/>
    <n v="0"/>
    <n v="0.23"/>
    <n v="0"/>
    <n v="0"/>
  </r>
  <r>
    <n v="67288"/>
    <x v="1"/>
    <x v="3"/>
    <n v="1901"/>
    <n v="10.52"/>
    <n v="15"/>
    <n v="28515"/>
    <x v="1"/>
    <n v="8516.4800000000014"/>
    <x v="247"/>
    <s v="Low"/>
    <x v="2"/>
    <n v="6558.4500000000007"/>
    <n v="0.2"/>
    <n v="5703"/>
    <n v="5703"/>
  </r>
  <r>
    <n v="61176"/>
    <x v="4"/>
    <x v="3"/>
    <n v="1249"/>
    <n v="10.06"/>
    <n v="11"/>
    <n v="13739"/>
    <x v="0"/>
    <n v="1174.0599999999995"/>
    <x v="21"/>
    <s v="High"/>
    <x v="1"/>
    <n v="0"/>
    <n v="0.22"/>
    <n v="0"/>
    <n v="0"/>
  </r>
  <r>
    <n v="15510"/>
    <x v="0"/>
    <x v="3"/>
    <n v="1056"/>
    <n v="10.51"/>
    <n v="12"/>
    <n v="12672"/>
    <x v="1"/>
    <n v="1573.4400000000003"/>
    <x v="248"/>
    <s v="Low"/>
    <x v="1"/>
    <n v="2914.56"/>
    <n v="0.21"/>
    <n v="2661.12"/>
    <n v="2661.12"/>
  </r>
  <r>
    <n v="67940"/>
    <x v="5"/>
    <x v="3"/>
    <n v="2031"/>
    <n v="10.66"/>
    <n v="14"/>
    <n v="28434"/>
    <x v="0"/>
    <n v="6783.54"/>
    <x v="249"/>
    <s v="Low"/>
    <x v="3"/>
    <n v="0"/>
    <n v="0.24"/>
    <n v="0"/>
    <n v="0"/>
  </r>
  <r>
    <n v="86432"/>
    <x v="0"/>
    <x v="3"/>
    <n v="1366"/>
    <n v="10.86"/>
    <n v="12"/>
    <n v="16392"/>
    <x v="1"/>
    <n v="1557.2400000000007"/>
    <x v="250"/>
    <s v="High"/>
    <x v="4"/>
    <n v="3770.1600000000003"/>
    <n v="0.21"/>
    <n v="3442.3199999999997"/>
    <n v="3442.3199999999997"/>
  </r>
  <r>
    <n v="48811"/>
    <x v="3"/>
    <x v="3"/>
    <n v="2296"/>
    <n v="10.86"/>
    <n v="13"/>
    <n v="29848"/>
    <x v="0"/>
    <n v="4913.4400000000014"/>
    <x v="251"/>
    <s v="Low"/>
    <x v="3"/>
    <n v="0"/>
    <n v="0.23"/>
    <n v="0"/>
    <n v="0"/>
  </r>
  <r>
    <n v="55415"/>
    <x v="0"/>
    <x v="3"/>
    <n v="2914"/>
    <n v="10.91"/>
    <n v="14"/>
    <n v="40796"/>
    <x v="0"/>
    <n v="9004.26"/>
    <x v="252"/>
    <s v="High"/>
    <x v="2"/>
    <n v="0"/>
    <n v="0.21"/>
    <n v="0"/>
    <n v="0"/>
  </r>
  <r>
    <n v="36787"/>
    <x v="3"/>
    <x v="3"/>
    <n v="2156"/>
    <n v="10.54"/>
    <n v="12"/>
    <n v="25872"/>
    <x v="1"/>
    <n v="3147.760000000002"/>
    <x v="253"/>
    <s v="High"/>
    <x v="0"/>
    <n v="5950.56"/>
    <n v="0.23"/>
    <n v="5950.56"/>
    <n v="5950.56"/>
  </r>
  <r>
    <n v="27427"/>
    <x v="4"/>
    <x v="3"/>
    <n v="2299"/>
    <n v="10.23"/>
    <n v="13"/>
    <n v="29887"/>
    <x v="0"/>
    <n v="6368.2299999999987"/>
    <x v="254"/>
    <s v="Medium"/>
    <x v="2"/>
    <n v="0"/>
    <n v="0.22"/>
    <n v="0"/>
    <n v="0"/>
  </r>
  <r>
    <n v="93465"/>
    <x v="3"/>
    <x v="3"/>
    <n v="914"/>
    <n v="10.31"/>
    <n v="12"/>
    <n v="10968"/>
    <x v="0"/>
    <n v="1544.6599999999996"/>
    <x v="255"/>
    <s v="High"/>
    <x v="2"/>
    <n v="0"/>
    <n v="0.23"/>
    <n v="0"/>
    <n v="0"/>
  </r>
  <r>
    <n v="68602"/>
    <x v="2"/>
    <x v="3"/>
    <n v="357"/>
    <n v="10.81"/>
    <n v="15"/>
    <n v="5355"/>
    <x v="1"/>
    <n v="1495.83"/>
    <x v="83"/>
    <s v="High"/>
    <x v="1"/>
    <n v="1231.6500000000001"/>
    <n v="0.19"/>
    <n v="1017.45"/>
    <n v="1017.45"/>
  </r>
  <r>
    <n v="37910"/>
    <x v="0"/>
    <x v="3"/>
    <n v="3450"/>
    <n v="10.75"/>
    <n v="13"/>
    <n v="44850"/>
    <x v="1"/>
    <n v="7762.5"/>
    <x v="256"/>
    <s v="Low"/>
    <x v="1"/>
    <n v="10315.5"/>
    <n v="0.21"/>
    <n v="9418.5"/>
    <n v="9418.5"/>
  </r>
  <r>
    <n v="13662"/>
    <x v="3"/>
    <x v="3"/>
    <n v="1414"/>
    <n v="10.49"/>
    <n v="13"/>
    <n v="18382"/>
    <x v="1"/>
    <n v="3549.14"/>
    <x v="257"/>
    <s v="Low"/>
    <x v="4"/>
    <n v="4227.8600000000006"/>
    <n v="0.23"/>
    <n v="4227.8600000000006"/>
    <n v="4227.8600000000006"/>
  </r>
  <r>
    <n v="40760"/>
    <x v="2"/>
    <x v="3"/>
    <n v="807"/>
    <n v="10.06"/>
    <n v="13"/>
    <n v="10491"/>
    <x v="1"/>
    <n v="2372.5799999999995"/>
    <x v="258"/>
    <s v="High"/>
    <x v="4"/>
    <n v="2412.9300000000003"/>
    <n v="0.19"/>
    <n v="1993.29"/>
    <n v="1993.29"/>
  </r>
  <r>
    <n v="48596"/>
    <x v="4"/>
    <x v="3"/>
    <n v="1916"/>
    <n v="10.44"/>
    <n v="13"/>
    <n v="24908"/>
    <x v="1"/>
    <n v="4904.9600000000009"/>
    <x v="259"/>
    <s v="Low"/>
    <x v="4"/>
    <n v="5728.84"/>
    <n v="0.22"/>
    <n v="5479.76"/>
    <n v="5479.76"/>
  </r>
  <r>
    <n v="14872"/>
    <x v="4"/>
    <x v="3"/>
    <n v="2009"/>
    <n v="10.79"/>
    <n v="15"/>
    <n v="30135"/>
    <x v="0"/>
    <n v="8457.8900000000012"/>
    <x v="260"/>
    <s v="Low"/>
    <x v="0"/>
    <n v="0"/>
    <n v="0.22"/>
    <n v="0"/>
    <n v="0"/>
  </r>
  <r>
    <n v="87160"/>
    <x v="0"/>
    <x v="3"/>
    <n v="1143"/>
    <n v="10.78"/>
    <n v="14"/>
    <n v="16002"/>
    <x v="1"/>
    <n v="3680.4600000000009"/>
    <x v="208"/>
    <s v="None"/>
    <x v="1"/>
    <n v="3680.46"/>
    <n v="0.21"/>
    <n v="3360.42"/>
    <n v="3360.42"/>
  </r>
  <r>
    <n v="20097"/>
    <x v="4"/>
    <x v="3"/>
    <n v="1743"/>
    <n v="10.33"/>
    <n v="12"/>
    <n v="20916"/>
    <x v="0"/>
    <n v="2910.81"/>
    <x v="261"/>
    <s v="High"/>
    <x v="3"/>
    <n v="0"/>
    <n v="0.22"/>
    <n v="0"/>
    <n v="0"/>
  </r>
  <r>
    <n v="29006"/>
    <x v="3"/>
    <x v="3"/>
    <n v="2708"/>
    <n v="10.11"/>
    <n v="12"/>
    <n v="32496"/>
    <x v="1"/>
    <n v="5118.1200000000017"/>
    <x v="262"/>
    <s v="High"/>
    <x v="1"/>
    <n v="7474.08"/>
    <n v="0.23"/>
    <n v="7474.08"/>
    <n v="7474.08"/>
  </r>
  <r>
    <n v="53305"/>
    <x v="3"/>
    <x v="3"/>
    <n v="591"/>
    <n v="10.220000000000001"/>
    <n v="15"/>
    <n v="8865"/>
    <x v="0"/>
    <n v="2824.9799999999996"/>
    <x v="263"/>
    <s v="High"/>
    <x v="4"/>
    <n v="0"/>
    <n v="0.23"/>
    <n v="0"/>
    <n v="0"/>
  </r>
  <r>
    <n v="43004"/>
    <x v="4"/>
    <x v="3"/>
    <n v="723"/>
    <n v="10.31"/>
    <n v="12"/>
    <n v="8676"/>
    <x v="0"/>
    <n v="1221.8699999999997"/>
    <x v="264"/>
    <s v="High"/>
    <x v="1"/>
    <n v="0"/>
    <n v="0.22"/>
    <n v="0"/>
    <n v="0"/>
  </r>
  <r>
    <n v="17015"/>
    <x v="3"/>
    <x v="3"/>
    <n v="747"/>
    <n v="10.8"/>
    <n v="13"/>
    <n v="9711"/>
    <x v="0"/>
    <n v="1643.3999999999994"/>
    <x v="265"/>
    <s v="Low"/>
    <x v="3"/>
    <n v="0"/>
    <n v="0.23"/>
    <n v="0"/>
    <n v="0"/>
  </r>
  <r>
    <n v="16474"/>
    <x v="2"/>
    <x v="3"/>
    <n v="1366"/>
    <n v="10.8"/>
    <n v="12"/>
    <n v="16392"/>
    <x v="1"/>
    <n v="1639.1999999999991"/>
    <x v="266"/>
    <s v="Medium"/>
    <x v="1"/>
    <n v="3770.1600000000003"/>
    <n v="0.19"/>
    <n v="3114.48"/>
    <n v="3114.48"/>
  </r>
  <r>
    <n v="24496"/>
    <x v="1"/>
    <x v="3"/>
    <n v="448"/>
    <n v="10.92"/>
    <n v="14"/>
    <n v="6272"/>
    <x v="0"/>
    <n v="1379.8400000000001"/>
    <x v="267"/>
    <s v="Medium"/>
    <x v="4"/>
    <n v="0"/>
    <n v="0.2"/>
    <n v="0"/>
    <n v="0"/>
  </r>
  <r>
    <n v="48363"/>
    <x v="3"/>
    <x v="3"/>
    <n v="1369"/>
    <n v="10.35"/>
    <n v="11"/>
    <n v="15059"/>
    <x v="0"/>
    <n v="889.85000000000048"/>
    <x v="268"/>
    <s v="Low"/>
    <x v="2"/>
    <n v="0"/>
    <n v="0.23"/>
    <n v="0"/>
    <n v="0"/>
  </r>
  <r>
    <n v="25283"/>
    <x v="1"/>
    <x v="3"/>
    <n v="787"/>
    <n v="10.43"/>
    <n v="14"/>
    <n v="11018"/>
    <x v="1"/>
    <n v="2809.59"/>
    <x v="269"/>
    <s v="Low"/>
    <x v="0"/>
    <n v="2534.1400000000003"/>
    <n v="0.2"/>
    <n v="2203.6"/>
    <n v="2203.6"/>
  </r>
  <r>
    <n v="64885"/>
    <x v="4"/>
    <x v="3"/>
    <n v="2152"/>
    <n v="10.119999999999999"/>
    <n v="14"/>
    <n v="30128"/>
    <x v="0"/>
    <n v="8349.760000000002"/>
    <x v="270"/>
    <s v="None"/>
    <x v="3"/>
    <n v="0"/>
    <n v="0.22"/>
    <n v="0"/>
    <n v="0"/>
  </r>
  <r>
    <n v="15439"/>
    <x v="1"/>
    <x v="3"/>
    <n v="2696"/>
    <n v="10.34"/>
    <n v="14"/>
    <n v="37744"/>
    <x v="0"/>
    <n v="9867.36"/>
    <x v="271"/>
    <s v="High"/>
    <x v="1"/>
    <n v="0"/>
    <n v="0.2"/>
    <n v="0"/>
    <n v="0"/>
  </r>
  <r>
    <n v="22499"/>
    <x v="1"/>
    <x v="3"/>
    <n v="1954"/>
    <n v="10.74"/>
    <n v="12"/>
    <n v="23448"/>
    <x v="1"/>
    <n v="2462.0399999999995"/>
    <x v="272"/>
    <s v="High"/>
    <x v="1"/>
    <n v="5393.04"/>
    <n v="0.2"/>
    <n v="4689.6000000000004"/>
    <n v="4689.6000000000004"/>
  </r>
  <r>
    <n v="68902"/>
    <x v="3"/>
    <x v="3"/>
    <n v="293"/>
    <n v="10.89"/>
    <n v="13"/>
    <n v="3809"/>
    <x v="1"/>
    <n v="618.22999999999979"/>
    <x v="74"/>
    <s v="High"/>
    <x v="1"/>
    <n v="876.07"/>
    <n v="0.23"/>
    <n v="876.07"/>
    <n v="876.07"/>
  </r>
  <r>
    <n v="83594"/>
    <x v="0"/>
    <x v="3"/>
    <n v="274"/>
    <n v="10.49"/>
    <n v="13"/>
    <n v="3562"/>
    <x v="1"/>
    <n v="687.7399999999999"/>
    <x v="170"/>
    <s v="Low"/>
    <x v="1"/>
    <n v="819.26"/>
    <n v="0.21"/>
    <n v="748.02"/>
    <n v="748.02"/>
  </r>
  <r>
    <n v="54758"/>
    <x v="2"/>
    <x v="3"/>
    <n v="1945"/>
    <n v="10.48"/>
    <n v="13"/>
    <n v="25285"/>
    <x v="0"/>
    <n v="4901.3999999999987"/>
    <x v="50"/>
    <s v="Low"/>
    <x v="3"/>
    <n v="0"/>
    <n v="0.19"/>
    <n v="0"/>
    <n v="0"/>
  </r>
  <r>
    <n v="66977"/>
    <x v="5"/>
    <x v="3"/>
    <n v="2472"/>
    <n v="10.32"/>
    <n v="16"/>
    <n v="39552"/>
    <x v="0"/>
    <n v="14040.96"/>
    <x v="263"/>
    <s v="None"/>
    <x v="3"/>
    <n v="0"/>
    <n v="0.24"/>
    <n v="0"/>
    <n v="0"/>
  </r>
  <r>
    <n v="80499"/>
    <x v="5"/>
    <x v="3"/>
    <n v="1138"/>
    <n v="10.77"/>
    <n v="11"/>
    <n v="12518"/>
    <x v="0"/>
    <n v="261.74000000000046"/>
    <x v="273"/>
    <s v="Low"/>
    <x v="0"/>
    <n v="0"/>
    <n v="0.24"/>
    <n v="0"/>
    <n v="0"/>
  </r>
  <r>
    <n v="84469"/>
    <x v="3"/>
    <x v="3"/>
    <n v="2993"/>
    <n v="10.1"/>
    <n v="12"/>
    <n v="35916"/>
    <x v="1"/>
    <n v="5686.7000000000007"/>
    <x v="115"/>
    <s v="Medium"/>
    <x v="1"/>
    <n v="8260.68"/>
    <n v="0.23"/>
    <n v="8260.68"/>
    <n v="8260.68"/>
  </r>
  <r>
    <n v="27475"/>
    <x v="4"/>
    <x v="3"/>
    <n v="1094"/>
    <n v="10.27"/>
    <n v="14"/>
    <n v="15316"/>
    <x v="1"/>
    <n v="4080.6200000000003"/>
    <x v="274"/>
    <s v="Medium"/>
    <x v="4"/>
    <n v="3522.6800000000003"/>
    <n v="0.22"/>
    <n v="3369.52"/>
    <n v="3369.52"/>
  </r>
  <r>
    <n v="62799"/>
    <x v="0"/>
    <x v="3"/>
    <n v="1438"/>
    <n v="10.77"/>
    <n v="12"/>
    <n v="17256"/>
    <x v="1"/>
    <n v="1768.7400000000007"/>
    <x v="275"/>
    <s v="High"/>
    <x v="1"/>
    <n v="3968.88"/>
    <n v="0.21"/>
    <n v="3623.7599999999998"/>
    <n v="3623.7599999999998"/>
  </r>
  <r>
    <n v="13369"/>
    <x v="3"/>
    <x v="3"/>
    <n v="700"/>
    <n v="10.39"/>
    <n v="12"/>
    <n v="8400"/>
    <x v="0"/>
    <n v="1126.9999999999995"/>
    <x v="264"/>
    <s v="High"/>
    <x v="1"/>
    <n v="0"/>
    <n v="0.23"/>
    <n v="0"/>
    <n v="0"/>
  </r>
  <r>
    <n v="42141"/>
    <x v="1"/>
    <x v="3"/>
    <n v="2167"/>
    <n v="10.94"/>
    <n v="14"/>
    <n v="30338"/>
    <x v="0"/>
    <n v="6631.0200000000013"/>
    <x v="276"/>
    <s v="High"/>
    <x v="3"/>
    <n v="0"/>
    <n v="0.2"/>
    <n v="0"/>
    <n v="0"/>
  </r>
  <r>
    <n v="49321"/>
    <x v="3"/>
    <x v="3"/>
    <n v="1598"/>
    <n v="10.4"/>
    <n v="12"/>
    <n v="19176"/>
    <x v="0"/>
    <n v="2556.7999999999993"/>
    <x v="145"/>
    <s v="Medium"/>
    <x v="1"/>
    <n v="0"/>
    <n v="0.23"/>
    <n v="0"/>
    <n v="0"/>
  </r>
  <r>
    <n v="89487"/>
    <x v="4"/>
    <x v="3"/>
    <n v="1295"/>
    <n v="10.34"/>
    <n v="14"/>
    <n v="18130"/>
    <x v="1"/>
    <n v="4739.7"/>
    <x v="171"/>
    <s v="Low"/>
    <x v="2"/>
    <n v="4169.9000000000005"/>
    <n v="0.22"/>
    <n v="3988.6"/>
    <n v="3988.6"/>
  </r>
  <r>
    <n v="57174"/>
    <x v="3"/>
    <x v="3"/>
    <n v="2409"/>
    <n v="10.78"/>
    <n v="12"/>
    <n v="28908"/>
    <x v="0"/>
    <n v="2938.9800000000014"/>
    <x v="3"/>
    <s v="Medium"/>
    <x v="1"/>
    <n v="0"/>
    <n v="0.23"/>
    <n v="0"/>
    <n v="0"/>
  </r>
  <r>
    <n v="41943"/>
    <x v="3"/>
    <x v="3"/>
    <n v="1823"/>
    <n v="10.45"/>
    <n v="11"/>
    <n v="20053"/>
    <x v="0"/>
    <n v="1002.6500000000013"/>
    <x v="277"/>
    <s v="Low"/>
    <x v="0"/>
    <n v="0"/>
    <n v="0.23"/>
    <n v="0"/>
    <n v="0"/>
  </r>
  <r>
    <n v="30707"/>
    <x v="5"/>
    <x v="3"/>
    <n v="367"/>
    <n v="10.79"/>
    <n v="14"/>
    <n v="5138"/>
    <x v="0"/>
    <n v="1178.0700000000004"/>
    <x v="216"/>
    <s v="Medium"/>
    <x v="2"/>
    <n v="0"/>
    <n v="0.24"/>
    <n v="0"/>
    <n v="0"/>
  </r>
  <r>
    <n v="83124"/>
    <x v="1"/>
    <x v="3"/>
    <n v="1287"/>
    <n v="10.49"/>
    <n v="14"/>
    <n v="18018"/>
    <x v="1"/>
    <n v="4517.37"/>
    <x v="212"/>
    <s v="Low"/>
    <x v="0"/>
    <n v="4144.1400000000003"/>
    <n v="0.2"/>
    <n v="3603.6000000000004"/>
    <n v="3603.6000000000004"/>
  </r>
  <r>
    <n v="64404"/>
    <x v="2"/>
    <x v="3"/>
    <n v="2125"/>
    <n v="10.48"/>
    <n v="11"/>
    <n v="23375"/>
    <x v="1"/>
    <n v="1104.9999999999991"/>
    <x v="29"/>
    <s v="Medium"/>
    <x v="1"/>
    <n v="5376.25"/>
    <n v="0.19"/>
    <n v="4441.25"/>
    <n v="4441.25"/>
  </r>
  <r>
    <n v="95728"/>
    <x v="0"/>
    <x v="3"/>
    <n v="2663"/>
    <n v="10.26"/>
    <n v="11"/>
    <n v="29293"/>
    <x v="1"/>
    <n v="1970.6200000000006"/>
    <x v="170"/>
    <s v="Medium"/>
    <x v="1"/>
    <n v="6737.39"/>
    <n v="0.21"/>
    <n v="6151.53"/>
    <n v="6151.53"/>
  </r>
  <r>
    <n v="73882"/>
    <x v="3"/>
    <x v="3"/>
    <n v="1362"/>
    <n v="10.56"/>
    <n v="11"/>
    <n v="14982"/>
    <x v="1"/>
    <n v="599.27999999999929"/>
    <x v="192"/>
    <s v="Medium"/>
    <x v="1"/>
    <n v="3445.86"/>
    <n v="0.23"/>
    <n v="3445.86"/>
    <n v="3445.86"/>
  </r>
  <r>
    <n v="13656"/>
    <x v="3"/>
    <x v="3"/>
    <n v="1570"/>
    <n v="10.87"/>
    <n v="16"/>
    <n v="25120"/>
    <x v="1"/>
    <n v="8054.1000000000013"/>
    <x v="278"/>
    <s v="Low"/>
    <x v="0"/>
    <n v="5777.6"/>
    <n v="0.23"/>
    <n v="5777.6"/>
    <n v="5777.6"/>
  </r>
  <r>
    <n v="68671"/>
    <x v="2"/>
    <x v="3"/>
    <n v="2992"/>
    <n v="10.99"/>
    <n v="16"/>
    <n v="47872"/>
    <x v="1"/>
    <n v="14989.92"/>
    <x v="279"/>
    <s v="High"/>
    <x v="1"/>
    <n v="11010.560000000001"/>
    <n v="0.19"/>
    <n v="9095.68"/>
    <n v="9095.68"/>
  </r>
  <r>
    <n v="94160"/>
    <x v="5"/>
    <x v="3"/>
    <n v="571"/>
    <n v="10.67"/>
    <n v="13"/>
    <n v="7423"/>
    <x v="1"/>
    <n v="1330.43"/>
    <x v="280"/>
    <s v="High"/>
    <x v="2"/>
    <n v="1707.29"/>
    <n v="0.24"/>
    <n v="1781.52"/>
    <n v="1781.52"/>
  </r>
  <r>
    <n v="24486"/>
    <x v="3"/>
    <x v="3"/>
    <n v="1177"/>
    <n v="10.44"/>
    <n v="16"/>
    <n v="18832"/>
    <x v="0"/>
    <n v="6544.1200000000008"/>
    <x v="281"/>
    <s v="High"/>
    <x v="1"/>
    <n v="0"/>
    <n v="0.23"/>
    <n v="0"/>
    <n v="0"/>
  </r>
  <r>
    <n v="95518"/>
    <x v="3"/>
    <x v="3"/>
    <n v="1153"/>
    <n v="10.67"/>
    <n v="12"/>
    <n v="13836"/>
    <x v="1"/>
    <n v="1533.49"/>
    <x v="282"/>
    <s v="Medium"/>
    <x v="3"/>
    <n v="3182.28"/>
    <n v="0.23"/>
    <n v="3182.28"/>
    <n v="3182.28"/>
  </r>
  <r>
    <n v="19793"/>
    <x v="1"/>
    <x v="3"/>
    <n v="1031"/>
    <n v="10.050000000000001"/>
    <n v="12"/>
    <n v="12372"/>
    <x v="0"/>
    <n v="2010.4499999999994"/>
    <x v="273"/>
    <s v="Medium"/>
    <x v="1"/>
    <n v="0"/>
    <n v="0.2"/>
    <n v="0"/>
    <n v="0"/>
  </r>
  <r>
    <n v="38979"/>
    <x v="0"/>
    <x v="3"/>
    <n v="973"/>
    <n v="10.119999999999999"/>
    <n v="15"/>
    <n v="14595"/>
    <x v="0"/>
    <n v="4748.2400000000007"/>
    <x v="283"/>
    <s v="Medium"/>
    <x v="1"/>
    <n v="0"/>
    <n v="0.21"/>
    <n v="0"/>
    <n v="0"/>
  </r>
  <r>
    <n v="22084"/>
    <x v="5"/>
    <x v="3"/>
    <n v="1114"/>
    <n v="10.07"/>
    <n v="15"/>
    <n v="16710"/>
    <x v="1"/>
    <n v="5492.0199999999995"/>
    <x v="205"/>
    <s v="Medium"/>
    <x v="0"/>
    <n v="3843.3"/>
    <n v="0.24"/>
    <n v="4010.3999999999996"/>
    <n v="4010.3999999999996"/>
  </r>
  <r>
    <n v="54229"/>
    <x v="5"/>
    <x v="3"/>
    <n v="788"/>
    <n v="10.57"/>
    <n v="14"/>
    <n v="11032"/>
    <x v="0"/>
    <n v="2702.8399999999997"/>
    <x v="284"/>
    <s v="None"/>
    <x v="4"/>
    <n v="0"/>
    <n v="0.24"/>
    <n v="0"/>
    <n v="0"/>
  </r>
  <r>
    <n v="98280"/>
    <x v="0"/>
    <x v="3"/>
    <n v="3495"/>
    <n v="10.23"/>
    <n v="16"/>
    <n v="55920"/>
    <x v="1"/>
    <n v="20166.149999999998"/>
    <x v="285"/>
    <s v="High"/>
    <x v="4"/>
    <n v="12861.6"/>
    <n v="0.21"/>
    <n v="11743.199999999999"/>
    <n v="11743.199999999999"/>
  </r>
  <r>
    <n v="20093"/>
    <x v="0"/>
    <x v="3"/>
    <n v="4492"/>
    <n v="10.85"/>
    <n v="13"/>
    <n v="58396"/>
    <x v="0"/>
    <n v="9657.8000000000011"/>
    <x v="286"/>
    <s v="Low"/>
    <x v="1"/>
    <n v="0"/>
    <n v="0.21"/>
    <n v="0"/>
    <n v="0"/>
  </r>
  <r>
    <n v="68168"/>
    <x v="3"/>
    <x v="3"/>
    <n v="1785"/>
    <n v="10.65"/>
    <n v="14"/>
    <n v="24990"/>
    <x v="0"/>
    <n v="5979.7499999999991"/>
    <x v="287"/>
    <s v="Low"/>
    <x v="2"/>
    <n v="0"/>
    <n v="0.23"/>
    <n v="0"/>
    <n v="0"/>
  </r>
  <r>
    <n v="98283"/>
    <x v="4"/>
    <x v="3"/>
    <n v="2559"/>
    <n v="10.69"/>
    <n v="12"/>
    <n v="30708"/>
    <x v="0"/>
    <n v="3352.2900000000013"/>
    <x v="288"/>
    <s v="High"/>
    <x v="3"/>
    <n v="0"/>
    <n v="0.22"/>
    <n v="0"/>
    <n v="0"/>
  </r>
  <r>
    <n v="68498"/>
    <x v="0"/>
    <x v="3"/>
    <n v="380"/>
    <n v="10.56"/>
    <n v="13"/>
    <n v="4940"/>
    <x v="0"/>
    <n v="927.19999999999982"/>
    <x v="289"/>
    <s v="High"/>
    <x v="1"/>
    <n v="0"/>
    <n v="0.21"/>
    <n v="0"/>
    <n v="0"/>
  </r>
  <r>
    <n v="18324"/>
    <x v="0"/>
    <x v="3"/>
    <n v="2198"/>
    <n v="10.18"/>
    <n v="11"/>
    <n v="24178"/>
    <x v="1"/>
    <n v="1802.3600000000006"/>
    <x v="177"/>
    <s v="Medium"/>
    <x v="3"/>
    <n v="5560.9400000000005"/>
    <n v="0.21"/>
    <n v="5077.38"/>
    <n v="5077.38"/>
  </r>
  <r>
    <n v="41331"/>
    <x v="1"/>
    <x v="3"/>
    <n v="2385"/>
    <n v="10.72"/>
    <n v="12"/>
    <n v="28620"/>
    <x v="1"/>
    <n v="3052.7999999999984"/>
    <x v="84"/>
    <s v="Medium"/>
    <x v="0"/>
    <n v="6582.6"/>
    <n v="0.2"/>
    <n v="5724"/>
    <n v="5724"/>
  </r>
  <r>
    <n v="99984"/>
    <x v="5"/>
    <x v="3"/>
    <n v="905"/>
    <n v="10.01"/>
    <n v="12"/>
    <n v="10860"/>
    <x v="0"/>
    <n v="1800.9500000000003"/>
    <x v="290"/>
    <s v="High"/>
    <x v="1"/>
    <n v="0"/>
    <n v="0.24"/>
    <n v="0"/>
    <n v="0"/>
  </r>
  <r>
    <n v="64882"/>
    <x v="4"/>
    <x v="3"/>
    <n v="2104"/>
    <n v="10.61"/>
    <n v="15"/>
    <n v="31560"/>
    <x v="1"/>
    <n v="9236.5600000000013"/>
    <x v="291"/>
    <s v="High"/>
    <x v="1"/>
    <n v="7258.8"/>
    <n v="0.22"/>
    <n v="6943.2"/>
    <n v="6943.2"/>
  </r>
  <r>
    <n v="74144"/>
    <x v="2"/>
    <x v="3"/>
    <n v="1006"/>
    <n v="10.8"/>
    <n v="12"/>
    <n v="12072"/>
    <x v="1"/>
    <n v="1207.1999999999994"/>
    <x v="117"/>
    <s v="None"/>
    <x v="1"/>
    <n v="2776.56"/>
    <n v="0.19"/>
    <n v="2293.6799999999998"/>
    <n v="2293.6799999999998"/>
  </r>
  <r>
    <n v="78170"/>
    <x v="5"/>
    <x v="3"/>
    <n v="380"/>
    <n v="10.1"/>
    <n v="12"/>
    <n v="4560"/>
    <x v="0"/>
    <n v="722.00000000000011"/>
    <x v="292"/>
    <s v="High"/>
    <x v="3"/>
    <n v="0"/>
    <n v="0.24"/>
    <n v="0"/>
    <n v="0"/>
  </r>
  <r>
    <n v="16913"/>
    <x v="1"/>
    <x v="3"/>
    <n v="1496"/>
    <n v="10.46"/>
    <n v="15"/>
    <n v="22440"/>
    <x v="1"/>
    <n v="6791.8399999999983"/>
    <x v="293"/>
    <s v="Medium"/>
    <x v="1"/>
    <n v="5161.2"/>
    <n v="0.2"/>
    <n v="4488"/>
    <n v="4488"/>
  </r>
  <r>
    <n v="81190"/>
    <x v="2"/>
    <x v="3"/>
    <n v="3513"/>
    <n v="10.3"/>
    <n v="15"/>
    <n v="52695"/>
    <x v="1"/>
    <n v="16511.099999999999"/>
    <x v="294"/>
    <s v="Medium"/>
    <x v="0"/>
    <n v="12119.85"/>
    <n v="0.19"/>
    <n v="10012.049999999999"/>
    <n v="10012.049999999999"/>
  </r>
  <r>
    <n v="83587"/>
    <x v="2"/>
    <x v="3"/>
    <n v="1728"/>
    <n v="10.029999999999999"/>
    <n v="15"/>
    <n v="25920"/>
    <x v="1"/>
    <n v="8588.1600000000017"/>
    <x v="180"/>
    <s v="Low"/>
    <x v="4"/>
    <n v="5961.6"/>
    <n v="0.19"/>
    <n v="4924.8"/>
    <n v="4924.8"/>
  </r>
  <r>
    <n v="87624"/>
    <x v="2"/>
    <x v="3"/>
    <n v="1259"/>
    <n v="10.77"/>
    <n v="13"/>
    <n v="16367"/>
    <x v="0"/>
    <n v="2807.5700000000006"/>
    <x v="153"/>
    <s v="Medium"/>
    <x v="1"/>
    <n v="0"/>
    <n v="0.19"/>
    <n v="0"/>
    <n v="0"/>
  </r>
  <r>
    <n v="81976"/>
    <x v="5"/>
    <x v="3"/>
    <n v="2417"/>
    <n v="10.6"/>
    <n v="12"/>
    <n v="29004"/>
    <x v="1"/>
    <n v="3383.8000000000006"/>
    <x v="293"/>
    <s v="Medium"/>
    <x v="1"/>
    <n v="6670.92"/>
    <n v="0.24"/>
    <n v="6960.96"/>
    <n v="6960.96"/>
  </r>
  <r>
    <n v="28691"/>
    <x v="5"/>
    <x v="3"/>
    <n v="2763"/>
    <n v="10.55"/>
    <n v="13"/>
    <n v="35919"/>
    <x v="0"/>
    <n v="6769.3499999999976"/>
    <x v="280"/>
    <s v="Medium"/>
    <x v="2"/>
    <n v="0"/>
    <n v="0.24"/>
    <n v="0"/>
    <n v="0"/>
  </r>
  <r>
    <n v="71814"/>
    <x v="4"/>
    <x v="3"/>
    <n v="1725"/>
    <n v="10.130000000000001"/>
    <n v="11"/>
    <n v="18975"/>
    <x v="0"/>
    <n v="1500.7499999999986"/>
    <x v="124"/>
    <s v="None"/>
    <x v="1"/>
    <n v="0"/>
    <n v="0.22"/>
    <n v="0"/>
    <n v="0"/>
  </r>
  <r>
    <n v="54491"/>
    <x v="1"/>
    <x v="3"/>
    <n v="1030"/>
    <n v="10.93"/>
    <n v="14"/>
    <n v="14420"/>
    <x v="1"/>
    <n v="3162.1000000000004"/>
    <x v="55"/>
    <s v="Low"/>
    <x v="1"/>
    <n v="3316.6000000000004"/>
    <n v="0.2"/>
    <n v="2884"/>
    <n v="2884"/>
  </r>
  <r>
    <n v="49994"/>
    <x v="4"/>
    <x v="3"/>
    <n v="2394"/>
    <n v="10.23"/>
    <n v="12"/>
    <n v="28728"/>
    <x v="0"/>
    <n v="4237.3799999999992"/>
    <x v="32"/>
    <s v="High"/>
    <x v="1"/>
    <n v="0"/>
    <n v="0.22"/>
    <n v="0"/>
    <n v="0"/>
  </r>
  <r>
    <n v="37736"/>
    <x v="5"/>
    <x v="3"/>
    <n v="1715"/>
    <n v="10.96"/>
    <n v="15"/>
    <n v="25725"/>
    <x v="0"/>
    <n v="6928.5999999999985"/>
    <x v="295"/>
    <s v="High"/>
    <x v="1"/>
    <n v="0"/>
    <n v="0.24"/>
    <n v="0"/>
    <n v="0"/>
  </r>
  <r>
    <n v="44782"/>
    <x v="1"/>
    <x v="3"/>
    <n v="2155"/>
    <n v="10.55"/>
    <n v="15"/>
    <n v="32325"/>
    <x v="1"/>
    <n v="9589.7499999999982"/>
    <x v="296"/>
    <s v="Low"/>
    <x v="1"/>
    <n v="7434.75"/>
    <n v="0.2"/>
    <n v="6465"/>
    <n v="6465"/>
  </r>
  <r>
    <n v="74413"/>
    <x v="3"/>
    <x v="3"/>
    <n v="2261"/>
    <n v="10.77"/>
    <n v="12"/>
    <n v="27132"/>
    <x v="0"/>
    <n v="2781.0300000000011"/>
    <x v="130"/>
    <s v="Low"/>
    <x v="3"/>
    <n v="0"/>
    <n v="0.23"/>
    <n v="0"/>
    <n v="0"/>
  </r>
  <r>
    <n v="76287"/>
    <x v="0"/>
    <x v="3"/>
    <n v="2641"/>
    <n v="10.27"/>
    <n v="15"/>
    <n v="39615"/>
    <x v="1"/>
    <n v="12491.93"/>
    <x v="138"/>
    <s v="High"/>
    <x v="1"/>
    <n v="9111.4500000000007"/>
    <n v="0.21"/>
    <n v="8319.15"/>
    <n v="8319.15"/>
  </r>
  <r>
    <n v="29095"/>
    <x v="0"/>
    <x v="3"/>
    <n v="727"/>
    <n v="11"/>
    <n v="16"/>
    <n v="11632"/>
    <x v="1"/>
    <n v="3635"/>
    <x v="127"/>
    <s v="Low"/>
    <x v="0"/>
    <n v="2675.36"/>
    <n v="0.21"/>
    <n v="2442.7199999999998"/>
    <n v="2442.7199999999998"/>
  </r>
  <r>
    <n v="53984"/>
    <x v="2"/>
    <x v="3"/>
    <n v="241"/>
    <n v="10.53"/>
    <n v="15"/>
    <n v="3615"/>
    <x v="1"/>
    <n v="1077.2700000000002"/>
    <x v="297"/>
    <s v="High"/>
    <x v="1"/>
    <n v="831.45"/>
    <n v="0.19"/>
    <n v="686.85"/>
    <n v="686.85"/>
  </r>
  <r>
    <n v="43218"/>
    <x v="2"/>
    <x v="3"/>
    <n v="1158"/>
    <n v="10.07"/>
    <n v="15"/>
    <n v="17370"/>
    <x v="0"/>
    <n v="5708.94"/>
    <x v="298"/>
    <s v="High"/>
    <x v="1"/>
    <n v="0"/>
    <n v="0.19"/>
    <n v="0"/>
    <n v="0"/>
  </r>
  <r>
    <n v="87110"/>
    <x v="3"/>
    <x v="3"/>
    <n v="2532"/>
    <n v="10.23"/>
    <n v="16"/>
    <n v="40512"/>
    <x v="1"/>
    <n v="14609.64"/>
    <x v="299"/>
    <s v="High"/>
    <x v="1"/>
    <n v="9317.76"/>
    <n v="0.23"/>
    <n v="9317.76"/>
    <n v="9317.76"/>
  </r>
  <r>
    <n v="37926"/>
    <x v="2"/>
    <x v="3"/>
    <n v="689"/>
    <n v="10.62"/>
    <n v="15"/>
    <n v="10335"/>
    <x v="1"/>
    <n v="3017.8200000000006"/>
    <x v="184"/>
    <s v="Low"/>
    <x v="4"/>
    <n v="2377.0500000000002"/>
    <n v="0.19"/>
    <n v="1963.65"/>
    <n v="1963.65"/>
  </r>
  <r>
    <n v="86096"/>
    <x v="3"/>
    <x v="3"/>
    <n v="2851"/>
    <n v="10.02"/>
    <n v="15"/>
    <n v="42765"/>
    <x v="1"/>
    <n v="14197.980000000001"/>
    <x v="150"/>
    <s v="High"/>
    <x v="1"/>
    <n v="9835.9500000000007"/>
    <n v="0.23"/>
    <n v="9835.9500000000007"/>
    <n v="9835.9500000000007"/>
  </r>
  <r>
    <n v="82925"/>
    <x v="4"/>
    <x v="3"/>
    <n v="2518"/>
    <n v="10.77"/>
    <n v="15"/>
    <n v="37770"/>
    <x v="0"/>
    <n v="10651.140000000001"/>
    <x v="50"/>
    <s v="None"/>
    <x v="2"/>
    <n v="0"/>
    <n v="0.22"/>
    <n v="0"/>
    <n v="0"/>
  </r>
  <r>
    <n v="71327"/>
    <x v="1"/>
    <x v="3"/>
    <n v="1731"/>
    <n v="10.81"/>
    <n v="12"/>
    <n v="20772"/>
    <x v="1"/>
    <n v="2059.889999999999"/>
    <x v="39"/>
    <s v="High"/>
    <x v="1"/>
    <n v="4777.5600000000004"/>
    <n v="0.2"/>
    <n v="4154.4000000000005"/>
    <n v="4154.4000000000005"/>
  </r>
  <r>
    <n v="62898"/>
    <x v="4"/>
    <x v="3"/>
    <n v="257"/>
    <n v="10.96"/>
    <n v="15"/>
    <n v="3855"/>
    <x v="0"/>
    <n v="1038.2799999999997"/>
    <x v="300"/>
    <s v="Medium"/>
    <x v="1"/>
    <n v="0"/>
    <n v="0.22"/>
    <n v="0"/>
    <n v="0"/>
  </r>
  <r>
    <n v="83502"/>
    <x v="1"/>
    <x v="3"/>
    <n v="1227"/>
    <n v="10.46"/>
    <n v="16"/>
    <n v="19632"/>
    <x v="0"/>
    <n v="6797.579999999999"/>
    <x v="301"/>
    <s v="Medium"/>
    <x v="3"/>
    <n v="0"/>
    <n v="0.2"/>
    <n v="0"/>
    <n v="0"/>
  </r>
  <r>
    <n v="46068"/>
    <x v="1"/>
    <x v="3"/>
    <n v="1535"/>
    <n v="10.53"/>
    <n v="12"/>
    <n v="18420"/>
    <x v="0"/>
    <n v="2256.4500000000012"/>
    <x v="151"/>
    <s v="Medium"/>
    <x v="1"/>
    <n v="0"/>
    <n v="0.2"/>
    <n v="0"/>
    <n v="0"/>
  </r>
  <r>
    <n v="86901"/>
    <x v="1"/>
    <x v="3"/>
    <n v="1055"/>
    <n v="10.33"/>
    <n v="15"/>
    <n v="15825"/>
    <x v="0"/>
    <n v="4926.8500000000004"/>
    <x v="302"/>
    <s v="Low"/>
    <x v="2"/>
    <n v="0"/>
    <n v="0.2"/>
    <n v="0"/>
    <n v="0"/>
  </r>
  <r>
    <n v="26856"/>
    <x v="1"/>
    <x v="3"/>
    <n v="1757"/>
    <n v="10.41"/>
    <n v="16"/>
    <n v="28112"/>
    <x v="0"/>
    <n v="9821.6299999999992"/>
    <x v="175"/>
    <s v="Medium"/>
    <x v="1"/>
    <n v="0"/>
    <n v="0.2"/>
    <n v="0"/>
    <n v="0"/>
  </r>
  <r>
    <n v="16197"/>
    <x v="1"/>
    <x v="3"/>
    <n v="704"/>
    <n v="10.54"/>
    <n v="15"/>
    <n v="10560"/>
    <x v="0"/>
    <n v="3139.8400000000006"/>
    <x v="303"/>
    <s v="Medium"/>
    <x v="0"/>
    <n v="0"/>
    <n v="0.2"/>
    <n v="0"/>
    <n v="0"/>
  </r>
  <r>
    <n v="16647"/>
    <x v="3"/>
    <x v="3"/>
    <n v="766"/>
    <n v="10.51"/>
    <n v="13"/>
    <n v="9958"/>
    <x v="1"/>
    <n v="1907.3400000000001"/>
    <x v="304"/>
    <s v="Low"/>
    <x v="2"/>
    <n v="2290.34"/>
    <n v="0.23"/>
    <n v="2290.34"/>
    <n v="2290.34"/>
  </r>
  <r>
    <n v="28680"/>
    <x v="4"/>
    <x v="3"/>
    <n v="2428"/>
    <n v="10.47"/>
    <n v="16"/>
    <n v="38848"/>
    <x v="0"/>
    <n v="13426.839999999998"/>
    <x v="305"/>
    <s v="High"/>
    <x v="1"/>
    <n v="0"/>
    <n v="0.22"/>
    <n v="0"/>
    <n v="0"/>
  </r>
  <r>
    <n v="34298"/>
    <x v="1"/>
    <x v="3"/>
    <n v="2136"/>
    <n v="10.15"/>
    <n v="11"/>
    <n v="23496"/>
    <x v="0"/>
    <n v="1815.5999999999992"/>
    <x v="269"/>
    <s v="Medium"/>
    <x v="1"/>
    <n v="0"/>
    <n v="0.2"/>
    <n v="0"/>
    <n v="0"/>
  </r>
  <r>
    <n v="80682"/>
    <x v="0"/>
    <x v="3"/>
    <n v="386"/>
    <n v="10.81"/>
    <n v="15"/>
    <n v="5790"/>
    <x v="0"/>
    <n v="1617.34"/>
    <x v="131"/>
    <s v="High"/>
    <x v="2"/>
    <n v="0"/>
    <n v="0.21"/>
    <n v="0"/>
    <n v="0"/>
  </r>
  <r>
    <n v="47208"/>
    <x v="5"/>
    <x v="3"/>
    <n v="2565"/>
    <n v="10.35"/>
    <n v="12"/>
    <n v="30780"/>
    <x v="0"/>
    <n v="4232.2500000000009"/>
    <x v="306"/>
    <s v="Medium"/>
    <x v="4"/>
    <n v="0"/>
    <n v="0.24"/>
    <n v="0"/>
    <n v="0"/>
  </r>
  <r>
    <n v="87004"/>
    <x v="0"/>
    <x v="3"/>
    <n v="267"/>
    <n v="10.84"/>
    <n v="12"/>
    <n v="3204"/>
    <x v="0"/>
    <n v="309.72000000000003"/>
    <x v="307"/>
    <s v="High"/>
    <x v="1"/>
    <n v="0"/>
    <n v="0.21"/>
    <n v="0"/>
    <n v="0"/>
  </r>
  <r>
    <n v="68421"/>
    <x v="2"/>
    <x v="3"/>
    <n v="2146"/>
    <n v="10.84"/>
    <n v="13"/>
    <n v="27898"/>
    <x v="0"/>
    <n v="4635.3600000000006"/>
    <x v="235"/>
    <s v="Medium"/>
    <x v="1"/>
    <n v="0"/>
    <n v="0.19"/>
    <n v="0"/>
    <n v="0"/>
  </r>
  <r>
    <n v="36095"/>
    <x v="3"/>
    <x v="3"/>
    <n v="662"/>
    <n v="10.94"/>
    <n v="15"/>
    <n v="9930"/>
    <x v="0"/>
    <n v="2687.7200000000003"/>
    <x v="308"/>
    <s v="Low"/>
    <x v="0"/>
    <n v="0"/>
    <n v="0.23"/>
    <n v="0"/>
    <n v="0"/>
  </r>
  <r>
    <n v="23603"/>
    <x v="5"/>
    <x v="3"/>
    <n v="2150"/>
    <n v="10.11"/>
    <n v="14"/>
    <n v="30100"/>
    <x v="1"/>
    <n v="8363.5000000000018"/>
    <x v="129"/>
    <s v="High"/>
    <x v="4"/>
    <n v="6923"/>
    <n v="0.24"/>
    <n v="7224"/>
    <n v="7224"/>
  </r>
  <r>
    <n v="48179"/>
    <x v="2"/>
    <x v="3"/>
    <n v="795"/>
    <n v="10.4"/>
    <n v="11"/>
    <n v="8745"/>
    <x v="0"/>
    <n v="476.99999999999972"/>
    <x v="309"/>
    <s v="Low"/>
    <x v="0"/>
    <n v="0"/>
    <n v="0.19"/>
    <n v="0"/>
    <n v="0"/>
  </r>
  <r>
    <n v="14610"/>
    <x v="4"/>
    <x v="3"/>
    <n v="218"/>
    <n v="10.75"/>
    <n v="17"/>
    <n v="3706"/>
    <x v="0"/>
    <n v="1362.5"/>
    <x v="310"/>
    <s v="Low"/>
    <x v="3"/>
    <n v="0"/>
    <n v="0.22"/>
    <n v="0"/>
    <n v="0"/>
  </r>
  <r>
    <n v="64319"/>
    <x v="2"/>
    <x v="3"/>
    <n v="278"/>
    <n v="10.220000000000001"/>
    <n v="13"/>
    <n v="3614"/>
    <x v="1"/>
    <n v="772.8399999999998"/>
    <x v="311"/>
    <s v="High"/>
    <x v="3"/>
    <n v="831.22"/>
    <n v="0.19"/>
    <n v="686.66"/>
    <n v="686.66"/>
  </r>
  <r>
    <n v="76220"/>
    <x v="5"/>
    <x v="3"/>
    <n v="260"/>
    <n v="10.96"/>
    <n v="13"/>
    <n v="3380"/>
    <x v="0"/>
    <n v="530.39999999999975"/>
    <x v="243"/>
    <s v="High"/>
    <x v="1"/>
    <n v="0"/>
    <n v="0.24"/>
    <n v="0"/>
    <n v="0"/>
  </r>
  <r>
    <n v="74184"/>
    <x v="3"/>
    <x v="3"/>
    <n v="1084"/>
    <n v="10.41"/>
    <n v="12"/>
    <n v="13008"/>
    <x v="1"/>
    <n v="1723.56"/>
    <x v="157"/>
    <s v="Low"/>
    <x v="2"/>
    <n v="2991.84"/>
    <n v="0.23"/>
    <n v="2991.84"/>
    <n v="2991.84"/>
  </r>
  <r>
    <n v="14891"/>
    <x v="5"/>
    <x v="3"/>
    <n v="1122"/>
    <n v="10.09"/>
    <n v="12"/>
    <n v="13464"/>
    <x v="0"/>
    <n v="2143.02"/>
    <x v="312"/>
    <s v="High"/>
    <x v="1"/>
    <n v="0"/>
    <n v="0.24"/>
    <n v="0"/>
    <n v="0"/>
  </r>
  <r>
    <n v="12216"/>
    <x v="5"/>
    <x v="3"/>
    <n v="1233"/>
    <n v="10.45"/>
    <n v="12"/>
    <n v="14796"/>
    <x v="1"/>
    <n v="1911.1500000000008"/>
    <x v="313"/>
    <s v="High"/>
    <x v="1"/>
    <n v="3403.08"/>
    <n v="0.24"/>
    <n v="3551.04"/>
    <n v="3551.04"/>
  </r>
  <r>
    <n v="99492"/>
    <x v="4"/>
    <x v="3"/>
    <n v="1802"/>
    <n v="10.77"/>
    <n v="14"/>
    <n v="25228"/>
    <x v="1"/>
    <n v="5820.4600000000009"/>
    <x v="314"/>
    <s v="Medium"/>
    <x v="1"/>
    <n v="5802.4400000000005"/>
    <n v="0.22"/>
    <n v="5550.16"/>
    <n v="5550.16"/>
  </r>
  <r>
    <n v="78939"/>
    <x v="2"/>
    <x v="3"/>
    <n v="1123"/>
    <n v="10.08"/>
    <n v="11"/>
    <n v="12353"/>
    <x v="1"/>
    <n v="1033.1599999999999"/>
    <x v="177"/>
    <s v="Medium"/>
    <x v="4"/>
    <n v="2841.19"/>
    <n v="0.19"/>
    <n v="2347.0700000000002"/>
    <n v="2347.0700000000002"/>
  </r>
  <r>
    <n v="68163"/>
    <x v="4"/>
    <x v="3"/>
    <n v="1228"/>
    <n v="10.97"/>
    <n v="15"/>
    <n v="18420"/>
    <x v="0"/>
    <n v="4948.8399999999992"/>
    <x v="315"/>
    <s v="Medium"/>
    <x v="1"/>
    <n v="0"/>
    <n v="0.22"/>
    <n v="0"/>
    <n v="0"/>
  </r>
  <r>
    <n v="93666"/>
    <x v="5"/>
    <x v="3"/>
    <n v="883"/>
    <n v="10.56"/>
    <n v="14"/>
    <n v="12362"/>
    <x v="0"/>
    <n v="3037.5199999999995"/>
    <x v="203"/>
    <s v="None"/>
    <x v="1"/>
    <n v="0"/>
    <n v="0.24"/>
    <n v="0"/>
    <n v="0"/>
  </r>
  <r>
    <n v="43457"/>
    <x v="1"/>
    <x v="3"/>
    <n v="1324"/>
    <n v="10.64"/>
    <n v="15"/>
    <n v="19860"/>
    <x v="1"/>
    <n v="5772.6399999999994"/>
    <x v="316"/>
    <s v="Medium"/>
    <x v="4"/>
    <n v="4567.8"/>
    <n v="0.2"/>
    <n v="3972"/>
    <n v="3972"/>
  </r>
  <r>
    <n v="50397"/>
    <x v="4"/>
    <x v="3"/>
    <n v="2470"/>
    <n v="10.37"/>
    <n v="14"/>
    <n v="34580"/>
    <x v="0"/>
    <n v="8966.1000000000022"/>
    <x v="222"/>
    <s v="High"/>
    <x v="3"/>
    <n v="0"/>
    <n v="0.22"/>
    <n v="0"/>
    <n v="0"/>
  </r>
  <r>
    <n v="52349"/>
    <x v="3"/>
    <x v="3"/>
    <n v="2116"/>
    <n v="10.9"/>
    <n v="14"/>
    <n v="29624"/>
    <x v="0"/>
    <n v="6559.5999999999995"/>
    <x v="173"/>
    <s v="Medium"/>
    <x v="3"/>
    <n v="0"/>
    <n v="0.23"/>
    <n v="0"/>
    <n v="0"/>
  </r>
  <r>
    <n v="69310"/>
    <x v="2"/>
    <x v="3"/>
    <n v="1359"/>
    <n v="10.039999999999999"/>
    <n v="14"/>
    <n v="19026"/>
    <x v="1"/>
    <n v="5381.6400000000012"/>
    <x v="317"/>
    <s v="High"/>
    <x v="4"/>
    <n v="4375.9800000000005"/>
    <n v="0.19"/>
    <n v="3614.94"/>
    <n v="3614.94"/>
  </r>
  <r>
    <n v="26113"/>
    <x v="4"/>
    <x v="3"/>
    <n v="1946"/>
    <n v="10.82"/>
    <n v="14"/>
    <n v="27244"/>
    <x v="1"/>
    <n v="6188.28"/>
    <x v="318"/>
    <s v="Medium"/>
    <x v="1"/>
    <n v="6266.12"/>
    <n v="0.22"/>
    <n v="5993.68"/>
    <n v="5993.68"/>
  </r>
  <r>
    <n v="42904"/>
    <x v="3"/>
    <x v="3"/>
    <n v="2074"/>
    <n v="10.9"/>
    <n v="16"/>
    <n v="33184"/>
    <x v="1"/>
    <n v="10577.4"/>
    <x v="319"/>
    <s v="Low"/>
    <x v="1"/>
    <n v="7632.3200000000006"/>
    <n v="0.23"/>
    <n v="7632.3200000000006"/>
    <n v="7632.3200000000006"/>
  </r>
  <r>
    <n v="40800"/>
    <x v="5"/>
    <x v="3"/>
    <n v="1607"/>
    <n v="10.34"/>
    <n v="13"/>
    <n v="20891"/>
    <x v="1"/>
    <n v="4274.62"/>
    <x v="0"/>
    <s v="Medium"/>
    <x v="4"/>
    <n v="4804.93"/>
    <n v="0.24"/>
    <n v="5013.84"/>
    <n v="5013.84"/>
  </r>
  <r>
    <n v="15628"/>
    <x v="2"/>
    <x v="3"/>
    <n v="1095"/>
    <n v="10.34"/>
    <n v="12"/>
    <n v="13140"/>
    <x v="1"/>
    <n v="1817.7"/>
    <x v="320"/>
    <s v="Medium"/>
    <x v="1"/>
    <n v="3022.2000000000003"/>
    <n v="0.19"/>
    <n v="2496.6"/>
    <n v="2496.6"/>
  </r>
  <r>
    <n v="92116"/>
    <x v="0"/>
    <x v="3"/>
    <n v="671"/>
    <n v="10.24"/>
    <n v="13"/>
    <n v="8723"/>
    <x v="0"/>
    <n v="1851.9599999999998"/>
    <x v="321"/>
    <s v="Low"/>
    <x v="3"/>
    <n v="0"/>
    <n v="0.21"/>
    <n v="0"/>
    <n v="0"/>
  </r>
  <r>
    <n v="93396"/>
    <x v="3"/>
    <x v="3"/>
    <n v="1925"/>
    <n v="10.71"/>
    <n v="16"/>
    <n v="30800"/>
    <x v="1"/>
    <n v="10183.249999999998"/>
    <x v="157"/>
    <s v="Low"/>
    <x v="3"/>
    <n v="7084"/>
    <n v="0.23"/>
    <n v="7084"/>
    <n v="7084"/>
  </r>
  <r>
    <n v="94140"/>
    <x v="4"/>
    <x v="3"/>
    <n v="1817"/>
    <n v="10.96"/>
    <n v="14"/>
    <n v="25438"/>
    <x v="1"/>
    <n v="5523.6799999999985"/>
    <x v="322"/>
    <s v="None"/>
    <x v="1"/>
    <n v="5850.7400000000007"/>
    <n v="0.22"/>
    <n v="5596.36"/>
    <n v="5596.36"/>
  </r>
  <r>
    <n v="81479"/>
    <x v="1"/>
    <x v="3"/>
    <n v="3801"/>
    <n v="10.18"/>
    <n v="15"/>
    <n v="57015"/>
    <x v="0"/>
    <n v="18320.82"/>
    <x v="323"/>
    <s v="Medium"/>
    <x v="3"/>
    <n v="0"/>
    <n v="0.2"/>
    <n v="0"/>
    <n v="0"/>
  </r>
  <r>
    <n v="87066"/>
    <x v="4"/>
    <x v="3"/>
    <n v="292"/>
    <n v="10.19"/>
    <n v="13"/>
    <n v="3796"/>
    <x v="1"/>
    <n v="820.5200000000001"/>
    <x v="324"/>
    <s v="None"/>
    <x v="1"/>
    <n v="873.08"/>
    <n v="0.22"/>
    <n v="835.12"/>
    <n v="835.12"/>
  </r>
  <r>
    <n v="45374"/>
    <x v="4"/>
    <x v="3"/>
    <n v="4026"/>
    <n v="10.97"/>
    <n v="14"/>
    <n v="56364"/>
    <x v="0"/>
    <n v="12198.779999999997"/>
    <x v="177"/>
    <s v="High"/>
    <x v="2"/>
    <n v="0"/>
    <n v="0.22"/>
    <n v="0"/>
    <n v="0"/>
  </r>
  <r>
    <n v="37283"/>
    <x v="3"/>
    <x v="3"/>
    <n v="2931"/>
    <n v="10.66"/>
    <n v="13"/>
    <n v="38103"/>
    <x v="0"/>
    <n v="6858.54"/>
    <x v="325"/>
    <s v="Medium"/>
    <x v="3"/>
    <n v="0"/>
    <n v="0.23"/>
    <n v="0"/>
    <n v="0"/>
  </r>
  <r>
    <n v="54440"/>
    <x v="4"/>
    <x v="3"/>
    <n v="1774"/>
    <n v="10.92"/>
    <n v="12"/>
    <n v="21288"/>
    <x v="0"/>
    <n v="1915.92"/>
    <x v="326"/>
    <s v="Low"/>
    <x v="0"/>
    <n v="0"/>
    <n v="0.22"/>
    <n v="0"/>
    <n v="0"/>
  </r>
  <r>
    <n v="26097"/>
    <x v="5"/>
    <x v="3"/>
    <n v="2460"/>
    <n v="10.59"/>
    <n v="13"/>
    <n v="31980"/>
    <x v="1"/>
    <n v="5928.6"/>
    <x v="327"/>
    <s v="Medium"/>
    <x v="4"/>
    <n v="7355.4000000000005"/>
    <n v="0.24"/>
    <n v="7675.2"/>
    <n v="7675.2"/>
  </r>
  <r>
    <n v="63822"/>
    <x v="3"/>
    <x v="3"/>
    <n v="360"/>
    <n v="10.62"/>
    <n v="12"/>
    <n v="4320"/>
    <x v="1"/>
    <n v="496.8000000000003"/>
    <x v="328"/>
    <s v="Medium"/>
    <x v="1"/>
    <n v="993.6"/>
    <n v="0.23"/>
    <n v="993.6"/>
    <n v="993.6"/>
  </r>
  <r>
    <n v="52964"/>
    <x v="4"/>
    <x v="3"/>
    <n v="1702"/>
    <n v="10.36"/>
    <n v="15"/>
    <n v="25530"/>
    <x v="1"/>
    <n v="7897.2800000000007"/>
    <x v="141"/>
    <s v="Medium"/>
    <x v="4"/>
    <n v="5871.9000000000005"/>
    <n v="0.22"/>
    <n v="5616.6"/>
    <n v="5616.6"/>
  </r>
  <r>
    <n v="96724"/>
    <x v="5"/>
    <x v="3"/>
    <n v="1984"/>
    <n v="10.35"/>
    <n v="16"/>
    <n v="31744"/>
    <x v="1"/>
    <n v="11209.6"/>
    <x v="329"/>
    <s v="High"/>
    <x v="3"/>
    <n v="7301.12"/>
    <n v="0.24"/>
    <n v="7618.5599999999995"/>
    <n v="7618.5599999999995"/>
  </r>
  <r>
    <n v="58383"/>
    <x v="1"/>
    <x v="3"/>
    <n v="1594"/>
    <n v="10.47"/>
    <n v="14"/>
    <n v="22316"/>
    <x v="0"/>
    <n v="5626.8199999999988"/>
    <x v="330"/>
    <s v="High"/>
    <x v="1"/>
    <n v="0"/>
    <n v="0.2"/>
    <n v="0"/>
    <n v="0"/>
  </r>
  <r>
    <n v="34107"/>
    <x v="1"/>
    <x v="3"/>
    <n v="549"/>
    <n v="10.35"/>
    <n v="14"/>
    <n v="7686"/>
    <x v="1"/>
    <n v="2003.8500000000001"/>
    <x v="331"/>
    <s v="None"/>
    <x v="3"/>
    <n v="1767.78"/>
    <n v="0.2"/>
    <n v="1537.2"/>
    <n v="1537.2"/>
  </r>
  <r>
    <n v="41942"/>
    <x v="2"/>
    <x v="3"/>
    <n v="1513"/>
    <n v="10.11"/>
    <n v="13"/>
    <n v="19669"/>
    <x v="1"/>
    <n v="4372.5700000000006"/>
    <x v="332"/>
    <s v="None"/>
    <x v="1"/>
    <n v="4523.87"/>
    <n v="0.19"/>
    <n v="3737.11"/>
    <n v="3737.11"/>
  </r>
  <r>
    <n v="58579"/>
    <x v="2"/>
    <x v="3"/>
    <n v="1531"/>
    <n v="10.49"/>
    <n v="14"/>
    <n v="21434"/>
    <x v="1"/>
    <n v="5373.8099999999995"/>
    <x v="72"/>
    <s v="High"/>
    <x v="1"/>
    <n v="4929.8200000000006"/>
    <n v="0.19"/>
    <n v="4072.46"/>
    <n v="4072.46"/>
  </r>
  <r>
    <n v="40882"/>
    <x v="3"/>
    <x v="3"/>
    <n v="2327"/>
    <n v="10.69"/>
    <n v="14"/>
    <n v="32578"/>
    <x v="0"/>
    <n v="7702.3700000000008"/>
    <x v="93"/>
    <s v="Medium"/>
    <x v="1"/>
    <n v="0"/>
    <n v="0.23"/>
    <n v="0"/>
    <n v="0"/>
  </r>
  <r>
    <n v="25622"/>
    <x v="0"/>
    <x v="3"/>
    <n v="2918"/>
    <n v="10.33"/>
    <n v="15"/>
    <n v="43770"/>
    <x v="1"/>
    <n v="13627.06"/>
    <x v="265"/>
    <s v="Low"/>
    <x v="4"/>
    <n v="10067.1"/>
    <n v="0.21"/>
    <n v="9191.6999999999989"/>
    <n v="9191.6999999999989"/>
  </r>
  <r>
    <n v="61526"/>
    <x v="1"/>
    <x v="3"/>
    <n v="1393"/>
    <n v="10.51"/>
    <n v="16"/>
    <n v="22288"/>
    <x v="1"/>
    <n v="7647.5700000000006"/>
    <x v="333"/>
    <s v="High"/>
    <x v="2"/>
    <n v="5126.24"/>
    <n v="0.2"/>
    <n v="4457.6000000000004"/>
    <n v="4457.6000000000004"/>
  </r>
  <r>
    <n v="31236"/>
    <x v="5"/>
    <x v="3"/>
    <n v="2151"/>
    <n v="10.15"/>
    <n v="15"/>
    <n v="32265"/>
    <x v="1"/>
    <n v="10432.349999999999"/>
    <x v="334"/>
    <s v="High"/>
    <x v="1"/>
    <n v="7420.9500000000007"/>
    <n v="0.24"/>
    <n v="7743.5999999999995"/>
    <n v="7743.5999999999995"/>
  </r>
  <r>
    <n v="23721"/>
    <x v="5"/>
    <x v="3"/>
    <n v="2535"/>
    <n v="10.68"/>
    <n v="13"/>
    <n v="32955"/>
    <x v="0"/>
    <n v="5881.2000000000007"/>
    <x v="335"/>
    <s v="High"/>
    <x v="1"/>
    <n v="0"/>
    <n v="0.24"/>
    <n v="0"/>
    <n v="0"/>
  </r>
  <r>
    <n v="44863"/>
    <x v="4"/>
    <x v="3"/>
    <n v="4251"/>
    <n v="10.039999999999999"/>
    <n v="12"/>
    <n v="51012"/>
    <x v="1"/>
    <n v="8331.9600000000028"/>
    <x v="336"/>
    <s v="Low"/>
    <x v="1"/>
    <n v="11732.76"/>
    <n v="0.22"/>
    <n v="11222.64"/>
    <n v="11222.64"/>
  </r>
  <r>
    <n v="88352"/>
    <x v="4"/>
    <x v="3"/>
    <n v="1404"/>
    <n v="10.62"/>
    <n v="14"/>
    <n v="19656"/>
    <x v="0"/>
    <n v="4745.5200000000013"/>
    <x v="228"/>
    <s v="Medium"/>
    <x v="4"/>
    <n v="0"/>
    <n v="0.22"/>
    <n v="0"/>
    <n v="0"/>
  </r>
  <r>
    <n v="62741"/>
    <x v="3"/>
    <x v="3"/>
    <n v="1583"/>
    <n v="10.9"/>
    <n v="15"/>
    <n v="23745"/>
    <x v="0"/>
    <n v="6490.2999999999993"/>
    <x v="40"/>
    <s v="High"/>
    <x v="0"/>
    <n v="0"/>
    <n v="0.23"/>
    <n v="0"/>
    <n v="0"/>
  </r>
  <r>
    <n v="28659"/>
    <x v="1"/>
    <x v="3"/>
    <n v="1922"/>
    <n v="10.06"/>
    <n v="11"/>
    <n v="21142"/>
    <x v="0"/>
    <n v="1806.6799999999992"/>
    <x v="337"/>
    <s v="High"/>
    <x v="1"/>
    <n v="0"/>
    <n v="0.2"/>
    <n v="0"/>
    <n v="0"/>
  </r>
  <r>
    <n v="62932"/>
    <x v="0"/>
    <x v="3"/>
    <n v="3675"/>
    <n v="10.7"/>
    <n v="16"/>
    <n v="58800"/>
    <x v="1"/>
    <n v="19477.500000000004"/>
    <x v="299"/>
    <s v="Medium"/>
    <x v="3"/>
    <n v="13524"/>
    <n v="0.21"/>
    <n v="12348"/>
    <n v="12348"/>
  </r>
  <r>
    <n v="94979"/>
    <x v="3"/>
    <x v="3"/>
    <n v="2145"/>
    <n v="10.130000000000001"/>
    <n v="14"/>
    <n v="30030"/>
    <x v="1"/>
    <n v="8301.1499999999978"/>
    <x v="338"/>
    <s v="Low"/>
    <x v="0"/>
    <n v="6906.9000000000005"/>
    <n v="0.23"/>
    <n v="6906.9000000000005"/>
    <n v="6906.9000000000005"/>
  </r>
  <r>
    <n v="11171"/>
    <x v="0"/>
    <x v="3"/>
    <n v="2797"/>
    <n v="10.65"/>
    <n v="11"/>
    <n v="30767"/>
    <x v="0"/>
    <n v="978.94999999999902"/>
    <x v="339"/>
    <s v="Medium"/>
    <x v="0"/>
    <n v="0"/>
    <n v="0.21"/>
    <n v="0"/>
    <n v="0"/>
  </r>
  <r>
    <n v="59526"/>
    <x v="4"/>
    <x v="3"/>
    <n v="873"/>
    <n v="10.199999999999999"/>
    <n v="14"/>
    <n v="12222"/>
    <x v="1"/>
    <n v="3317.4000000000005"/>
    <x v="340"/>
    <s v="High"/>
    <x v="4"/>
    <n v="2811.06"/>
    <n v="0.22"/>
    <n v="2688.84"/>
    <n v="2688.84"/>
  </r>
  <r>
    <n v="12907"/>
    <x v="4"/>
    <x v="3"/>
    <n v="2632"/>
    <n v="10.02"/>
    <n v="12"/>
    <n v="31584"/>
    <x v="0"/>
    <n v="5211.3600000000015"/>
    <x v="228"/>
    <s v="High"/>
    <x v="1"/>
    <n v="0"/>
    <n v="0.22"/>
    <n v="0"/>
    <n v="0"/>
  </r>
  <r>
    <n v="48338"/>
    <x v="4"/>
    <x v="3"/>
    <n v="1565"/>
    <n v="10.47"/>
    <n v="15"/>
    <n v="23475"/>
    <x v="0"/>
    <n v="7089.4499999999989"/>
    <x v="341"/>
    <s v="High"/>
    <x v="3"/>
    <n v="0"/>
    <n v="0.22"/>
    <n v="0"/>
    <n v="0"/>
  </r>
  <r>
    <n v="98040"/>
    <x v="0"/>
    <x v="3"/>
    <n v="861"/>
    <n v="10.029999999999999"/>
    <n v="15"/>
    <n v="12915"/>
    <x v="0"/>
    <n v="4279.170000000001"/>
    <x v="342"/>
    <s v="Medium"/>
    <x v="0"/>
    <n v="0"/>
    <n v="0.21"/>
    <n v="0"/>
    <n v="0"/>
  </r>
  <r>
    <n v="34457"/>
    <x v="2"/>
    <x v="3"/>
    <n v="1372"/>
    <n v="10.14"/>
    <n v="11"/>
    <n v="15092"/>
    <x v="1"/>
    <n v="1179.9199999999992"/>
    <x v="156"/>
    <s v="Medium"/>
    <x v="1"/>
    <n v="3471.1600000000003"/>
    <n v="0.19"/>
    <n v="2867.48"/>
    <n v="2867.48"/>
  </r>
  <r>
    <n v="95276"/>
    <x v="2"/>
    <x v="3"/>
    <n v="1760"/>
    <n v="10.14"/>
    <n v="11"/>
    <n v="19360"/>
    <x v="1"/>
    <n v="1513.599999999999"/>
    <x v="343"/>
    <s v="Low"/>
    <x v="1"/>
    <n v="4452.8"/>
    <n v="0.19"/>
    <n v="3678.4"/>
    <n v="3678.4"/>
  </r>
  <r>
    <n v="32189"/>
    <x v="1"/>
    <x v="3"/>
    <n v="918"/>
    <n v="10.93"/>
    <n v="12"/>
    <n v="11016"/>
    <x v="0"/>
    <n v="982.26000000000022"/>
    <x v="344"/>
    <s v="Low"/>
    <x v="4"/>
    <n v="0"/>
    <n v="0.2"/>
    <n v="0"/>
    <n v="0"/>
  </r>
  <r>
    <n v="19437"/>
    <x v="0"/>
    <x v="3"/>
    <n v="678"/>
    <n v="10.050000000000001"/>
    <n v="15"/>
    <n v="10170"/>
    <x v="1"/>
    <n v="3356.0999999999995"/>
    <x v="317"/>
    <s v="Medium"/>
    <x v="1"/>
    <n v="2339.1"/>
    <n v="0.21"/>
    <n v="2135.6999999999998"/>
    <n v="2135.6999999999998"/>
  </r>
  <r>
    <n v="15324"/>
    <x v="4"/>
    <x v="3"/>
    <n v="2222"/>
    <n v="10.6"/>
    <n v="12"/>
    <n v="26664"/>
    <x v="0"/>
    <n v="3110.8000000000006"/>
    <x v="217"/>
    <s v="High"/>
    <x v="2"/>
    <n v="0"/>
    <n v="0.22"/>
    <n v="0"/>
    <n v="0"/>
  </r>
  <r>
    <n v="69531"/>
    <x v="3"/>
    <x v="3"/>
    <n v="1934"/>
    <n v="10.82"/>
    <n v="15"/>
    <n v="29010"/>
    <x v="1"/>
    <n v="8084.12"/>
    <x v="345"/>
    <s v="Medium"/>
    <x v="1"/>
    <n v="6672.3"/>
    <n v="0.23"/>
    <n v="6672.3"/>
    <n v="6672.3"/>
  </r>
  <r>
    <n v="60273"/>
    <x v="1"/>
    <x v="3"/>
    <n v="2425"/>
    <n v="10.6"/>
    <n v="16"/>
    <n v="38800"/>
    <x v="0"/>
    <n v="13095"/>
    <x v="346"/>
    <s v="High"/>
    <x v="2"/>
    <n v="0"/>
    <n v="0.2"/>
    <n v="0"/>
    <n v="0"/>
  </r>
  <r>
    <n v="26751"/>
    <x v="2"/>
    <x v="3"/>
    <n v="57"/>
    <n v="10.95"/>
    <n v="14"/>
    <n v="798"/>
    <x v="1"/>
    <n v="173.85000000000005"/>
    <x v="299"/>
    <s v="Medium"/>
    <x v="3"/>
    <n v="183.54000000000002"/>
    <n v="0.19"/>
    <n v="151.62"/>
    <n v="151.62"/>
  </r>
  <r>
    <n v="67216"/>
    <x v="2"/>
    <x v="3"/>
    <n v="1085"/>
    <n v="10.72"/>
    <n v="12"/>
    <n v="13020"/>
    <x v="0"/>
    <n v="1388.7999999999993"/>
    <x v="347"/>
    <s v="High"/>
    <x v="0"/>
    <n v="0"/>
    <n v="0.19"/>
    <n v="0"/>
    <n v="0"/>
  </r>
  <r>
    <n v="76243"/>
    <x v="1"/>
    <x v="3"/>
    <n v="2101"/>
    <n v="10.56"/>
    <n v="12"/>
    <n v="25212"/>
    <x v="1"/>
    <n v="3025.4399999999991"/>
    <x v="306"/>
    <s v="Medium"/>
    <x v="3"/>
    <n v="5798.76"/>
    <n v="0.2"/>
    <n v="5042.4000000000005"/>
    <n v="5042.4000000000005"/>
  </r>
  <r>
    <n v="17855"/>
    <x v="2"/>
    <x v="3"/>
    <n v="1706"/>
    <n v="10.1"/>
    <n v="14"/>
    <n v="23884"/>
    <x v="0"/>
    <n v="6653.4000000000005"/>
    <x v="282"/>
    <s v="Low"/>
    <x v="0"/>
    <n v="0"/>
    <n v="0.19"/>
    <n v="0"/>
    <n v="0"/>
  </r>
  <r>
    <n v="75990"/>
    <x v="5"/>
    <x v="3"/>
    <n v="2689"/>
    <n v="10.01"/>
    <n v="14"/>
    <n v="37646"/>
    <x v="0"/>
    <n v="10729.11"/>
    <x v="348"/>
    <s v="Medium"/>
    <x v="1"/>
    <n v="0"/>
    <n v="0.24"/>
    <n v="0"/>
    <n v="0"/>
  </r>
  <r>
    <n v="82134"/>
    <x v="1"/>
    <x v="3"/>
    <n v="1198"/>
    <n v="10.78"/>
    <n v="16"/>
    <n v="19168"/>
    <x v="1"/>
    <n v="6253.56"/>
    <x v="280"/>
    <s v="High"/>
    <x v="2"/>
    <n v="4408.6400000000003"/>
    <n v="0.2"/>
    <n v="3833.6000000000004"/>
    <n v="3833.6000000000004"/>
  </r>
  <r>
    <n v="96074"/>
    <x v="0"/>
    <x v="3"/>
    <n v="727"/>
    <n v="10.54"/>
    <n v="11"/>
    <n v="7997"/>
    <x v="1"/>
    <n v="334.42000000000064"/>
    <x v="181"/>
    <s v="Medium"/>
    <x v="1"/>
    <n v="1839.3100000000002"/>
    <n v="0.21"/>
    <n v="1679.37"/>
    <n v="1679.37"/>
  </r>
  <r>
    <n v="15295"/>
    <x v="0"/>
    <x v="3"/>
    <n v="2013"/>
    <n v="10.96"/>
    <n v="15"/>
    <n v="30195"/>
    <x v="1"/>
    <n v="8132.5199999999986"/>
    <x v="314"/>
    <s v="Low"/>
    <x v="1"/>
    <n v="6944.85"/>
    <n v="0.21"/>
    <n v="6340.95"/>
    <n v="6340.95"/>
  </r>
  <r>
    <n v="42036"/>
    <x v="5"/>
    <x v="3"/>
    <n v="1197"/>
    <n v="10.02"/>
    <n v="14"/>
    <n v="16758"/>
    <x v="0"/>
    <n v="4764.0600000000004"/>
    <x v="121"/>
    <s v="High"/>
    <x v="1"/>
    <n v="0"/>
    <n v="0.24"/>
    <n v="0"/>
    <n v="0"/>
  </r>
  <r>
    <n v="85076"/>
    <x v="5"/>
    <x v="3"/>
    <n v="974"/>
    <n v="10.26"/>
    <n v="11"/>
    <n v="10714"/>
    <x v="0"/>
    <n v="720.76000000000022"/>
    <x v="349"/>
    <s v="None"/>
    <x v="3"/>
    <n v="0"/>
    <n v="0.24"/>
    <n v="0"/>
    <n v="0"/>
  </r>
  <r>
    <n v="96066"/>
    <x v="0"/>
    <x v="3"/>
    <n v="602"/>
    <n v="10.89"/>
    <n v="17"/>
    <n v="10234"/>
    <x v="0"/>
    <n v="3678.22"/>
    <x v="170"/>
    <s v="Medium"/>
    <x v="1"/>
    <n v="0"/>
    <n v="0.21"/>
    <n v="0"/>
    <n v="0"/>
  </r>
  <r>
    <n v="71852"/>
    <x v="4"/>
    <x v="3"/>
    <n v="2852"/>
    <n v="10.24"/>
    <n v="13"/>
    <n v="37076"/>
    <x v="1"/>
    <n v="7871.5199999999995"/>
    <x v="350"/>
    <s v="Low"/>
    <x v="1"/>
    <n v="8527.48"/>
    <n v="0.22"/>
    <n v="8156.72"/>
    <n v="8156.72"/>
  </r>
  <r>
    <n v="64975"/>
    <x v="3"/>
    <x v="4"/>
    <n v="2460"/>
    <n v="120.36"/>
    <n v="121"/>
    <n v="297660"/>
    <x v="1"/>
    <n v="1574.4000000000015"/>
    <x v="351"/>
    <s v="High"/>
    <x v="4"/>
    <n v="68461.8"/>
    <n v="0.23"/>
    <n v="68461.8"/>
    <n v="68461.8"/>
  </r>
  <r>
    <n v="13569"/>
    <x v="4"/>
    <x v="4"/>
    <n v="655"/>
    <n v="120.96"/>
    <n v="150"/>
    <n v="98250"/>
    <x v="1"/>
    <n v="19021.200000000004"/>
    <x v="352"/>
    <s v="High"/>
    <x v="3"/>
    <n v="22597.5"/>
    <n v="0.22"/>
    <n v="21615"/>
    <n v="21615"/>
  </r>
  <r>
    <n v="50889"/>
    <x v="0"/>
    <x v="4"/>
    <n v="1465"/>
    <n v="120.51"/>
    <n v="180"/>
    <n v="263700"/>
    <x v="0"/>
    <n v="87152.849999999991"/>
    <x v="194"/>
    <s v="Low"/>
    <x v="2"/>
    <n v="0"/>
    <n v="0.21"/>
    <n v="0"/>
    <n v="0"/>
  </r>
  <r>
    <n v="64530"/>
    <x v="5"/>
    <x v="4"/>
    <n v="1333"/>
    <n v="120.39"/>
    <n v="135"/>
    <n v="179955"/>
    <x v="0"/>
    <n v="19475.13"/>
    <x v="353"/>
    <s v="Medium"/>
    <x v="1"/>
    <n v="0"/>
    <n v="0.24"/>
    <n v="0"/>
    <n v="0"/>
  </r>
  <r>
    <n v="76757"/>
    <x v="1"/>
    <x v="4"/>
    <n v="1659"/>
    <n v="120.55"/>
    <n v="144"/>
    <n v="238896"/>
    <x v="0"/>
    <n v="38903.550000000003"/>
    <x v="354"/>
    <s v="Medium"/>
    <x v="4"/>
    <n v="0"/>
    <n v="0.2"/>
    <n v="0"/>
    <n v="0"/>
  </r>
  <r>
    <n v="25932"/>
    <x v="5"/>
    <x v="4"/>
    <n v="500"/>
    <n v="120.28"/>
    <n v="144"/>
    <n v="72000"/>
    <x v="0"/>
    <n v="11860"/>
    <x v="355"/>
    <s v="High"/>
    <x v="2"/>
    <n v="0"/>
    <n v="0.24"/>
    <n v="0"/>
    <n v="0"/>
  </r>
  <r>
    <n v="21835"/>
    <x v="2"/>
    <x v="4"/>
    <n v="1307"/>
    <n v="120.86"/>
    <n v="173"/>
    <n v="226111"/>
    <x v="1"/>
    <n v="68146.98"/>
    <x v="356"/>
    <s v="Medium"/>
    <x v="1"/>
    <n v="52005.53"/>
    <n v="0.19"/>
    <n v="42961.090000000004"/>
    <n v="42961.090000000004"/>
  </r>
  <r>
    <n v="26731"/>
    <x v="4"/>
    <x v="4"/>
    <n v="2431"/>
    <n v="120.43"/>
    <n v="149"/>
    <n v="362219"/>
    <x v="1"/>
    <n v="69453.669999999984"/>
    <x v="14"/>
    <s v="Medium"/>
    <x v="2"/>
    <n v="83310.37000000001"/>
    <n v="0.22"/>
    <n v="79688.180000000008"/>
    <n v="79688.180000000008"/>
  </r>
  <r>
    <n v="27474"/>
    <x v="0"/>
    <x v="4"/>
    <n v="1421"/>
    <n v="120.29"/>
    <n v="177"/>
    <n v="251517"/>
    <x v="1"/>
    <n v="80584.909999999989"/>
    <x v="34"/>
    <s v="Medium"/>
    <x v="1"/>
    <n v="57848.91"/>
    <n v="0.21"/>
    <n v="52818.57"/>
    <n v="52818.57"/>
  </r>
  <r>
    <n v="11491"/>
    <x v="4"/>
    <x v="4"/>
    <n v="567"/>
    <n v="120.22"/>
    <n v="140"/>
    <n v="79380"/>
    <x v="1"/>
    <n v="11215.26"/>
    <x v="271"/>
    <s v="Medium"/>
    <x v="0"/>
    <n v="18257.400000000001"/>
    <n v="0.22"/>
    <n v="17463.599999999999"/>
    <n v="17463.599999999999"/>
  </r>
  <r>
    <n v="13202"/>
    <x v="0"/>
    <x v="4"/>
    <n v="2832"/>
    <n v="120.01"/>
    <n v="142"/>
    <n v="402144"/>
    <x v="0"/>
    <n v="62275.679999999986"/>
    <x v="138"/>
    <s v="Medium"/>
    <x v="1"/>
    <n v="0"/>
    <n v="0.21"/>
    <n v="0"/>
    <n v="0"/>
  </r>
  <r>
    <n v="44896"/>
    <x v="2"/>
    <x v="4"/>
    <n v="681"/>
    <n v="120.46"/>
    <n v="128"/>
    <n v="87168"/>
    <x v="0"/>
    <n v="5134.7400000000043"/>
    <x v="29"/>
    <s v="High"/>
    <x v="3"/>
    <n v="0"/>
    <n v="0.19"/>
    <n v="0"/>
    <n v="0"/>
  </r>
  <r>
    <n v="93247"/>
    <x v="3"/>
    <x v="4"/>
    <n v="2294"/>
    <n v="121"/>
    <n v="130"/>
    <n v="298220"/>
    <x v="1"/>
    <n v="20646"/>
    <x v="67"/>
    <s v="High"/>
    <x v="4"/>
    <n v="68590.600000000006"/>
    <n v="0.23"/>
    <n v="68590.600000000006"/>
    <n v="68590.600000000006"/>
  </r>
  <r>
    <n v="22140"/>
    <x v="0"/>
    <x v="4"/>
    <n v="588"/>
    <n v="120.57"/>
    <n v="150"/>
    <n v="88200"/>
    <x v="1"/>
    <n v="17304.840000000004"/>
    <x v="357"/>
    <s v="Medium"/>
    <x v="1"/>
    <n v="20286"/>
    <n v="0.21"/>
    <n v="18522"/>
    <n v="18522"/>
  </r>
  <r>
    <n v="40479"/>
    <x v="5"/>
    <x v="4"/>
    <n v="1493"/>
    <n v="120.19"/>
    <n v="144"/>
    <n v="214992"/>
    <x v="1"/>
    <n v="35548.33"/>
    <x v="358"/>
    <s v="None"/>
    <x v="1"/>
    <n v="49448.160000000003"/>
    <n v="0.24"/>
    <n v="51598.079999999994"/>
    <n v="51598.079999999994"/>
  </r>
  <r>
    <n v="66224"/>
    <x v="3"/>
    <x v="4"/>
    <n v="1566"/>
    <n v="120.03"/>
    <n v="169"/>
    <n v="264654"/>
    <x v="0"/>
    <n v="76687.02"/>
    <x v="346"/>
    <s v="Low"/>
    <x v="1"/>
    <n v="0"/>
    <n v="0.23"/>
    <n v="0"/>
    <n v="0"/>
  </r>
  <r>
    <n v="59074"/>
    <x v="3"/>
    <x v="4"/>
    <n v="635"/>
    <n v="120.02"/>
    <n v="175"/>
    <n v="111125"/>
    <x v="0"/>
    <n v="34912.300000000003"/>
    <x v="75"/>
    <s v="Medium"/>
    <x v="4"/>
    <n v="0"/>
    <n v="0.23"/>
    <n v="0"/>
    <n v="0"/>
  </r>
  <r>
    <n v="10786"/>
    <x v="1"/>
    <x v="4"/>
    <n v="245"/>
    <n v="120.96"/>
    <n v="148"/>
    <n v="36260"/>
    <x v="1"/>
    <n v="6624.8000000000011"/>
    <x v="359"/>
    <s v="Medium"/>
    <x v="3"/>
    <n v="8339.8000000000011"/>
    <n v="0.2"/>
    <n v="7252"/>
    <n v="7252"/>
  </r>
  <r>
    <n v="22200"/>
    <x v="2"/>
    <x v="4"/>
    <n v="2145"/>
    <n v="120.42"/>
    <n v="178"/>
    <n v="381810"/>
    <x v="0"/>
    <n v="123509.09999999999"/>
    <x v="194"/>
    <s v="Low"/>
    <x v="0"/>
    <n v="0"/>
    <n v="0.19"/>
    <n v="0"/>
    <n v="0"/>
  </r>
  <r>
    <n v="21242"/>
    <x v="1"/>
    <x v="4"/>
    <n v="853"/>
    <n v="121"/>
    <n v="159"/>
    <n v="135627"/>
    <x v="1"/>
    <n v="32414"/>
    <x v="164"/>
    <s v="High"/>
    <x v="4"/>
    <n v="31194.210000000003"/>
    <n v="0.2"/>
    <n v="27125.4"/>
    <n v="27125.4"/>
  </r>
  <r>
    <n v="83010"/>
    <x v="4"/>
    <x v="4"/>
    <n v="2632"/>
    <n v="120.47"/>
    <n v="180"/>
    <n v="473760"/>
    <x v="1"/>
    <n v="156682.96"/>
    <x v="0"/>
    <s v="High"/>
    <x v="1"/>
    <n v="108964.8"/>
    <n v="0.22"/>
    <n v="104227.2"/>
    <n v="104227.2"/>
  </r>
  <r>
    <n v="11942"/>
    <x v="2"/>
    <x v="4"/>
    <n v="1013"/>
    <n v="120.99"/>
    <n v="130"/>
    <n v="131690"/>
    <x v="1"/>
    <n v="9127.1300000000047"/>
    <x v="4"/>
    <s v="High"/>
    <x v="2"/>
    <n v="30288.7"/>
    <n v="0.19"/>
    <n v="25021.1"/>
    <n v="25021.1"/>
  </r>
  <r>
    <n v="14101"/>
    <x v="0"/>
    <x v="4"/>
    <n v="547"/>
    <n v="120.46"/>
    <n v="146"/>
    <n v="79862"/>
    <x v="1"/>
    <n v="13970.380000000003"/>
    <x v="360"/>
    <s v="Medium"/>
    <x v="1"/>
    <n v="18368.260000000002"/>
    <n v="0.21"/>
    <n v="16771.02"/>
    <n v="16771.02"/>
  </r>
  <r>
    <n v="78244"/>
    <x v="5"/>
    <x v="4"/>
    <n v="861"/>
    <n v="120.09"/>
    <n v="163"/>
    <n v="140343"/>
    <x v="1"/>
    <n v="36945.509999999995"/>
    <x v="361"/>
    <s v="Medium"/>
    <x v="0"/>
    <n v="32278.890000000003"/>
    <n v="0.24"/>
    <n v="33682.32"/>
    <n v="33682.32"/>
  </r>
  <r>
    <n v="32556"/>
    <x v="4"/>
    <x v="4"/>
    <n v="1916"/>
    <n v="120.47"/>
    <n v="176"/>
    <n v="337216"/>
    <x v="1"/>
    <n v="106395.48"/>
    <x v="83"/>
    <s v="High"/>
    <x v="0"/>
    <n v="77559.680000000008"/>
    <n v="0.22"/>
    <n v="74187.520000000004"/>
    <n v="74187.520000000004"/>
  </r>
  <r>
    <n v="44473"/>
    <x v="0"/>
    <x v="4"/>
    <n v="914"/>
    <n v="120.09"/>
    <n v="173"/>
    <n v="158122"/>
    <x v="1"/>
    <n v="48359.74"/>
    <x v="293"/>
    <s v="High"/>
    <x v="2"/>
    <n v="36368.060000000005"/>
    <n v="0.21"/>
    <n v="33205.619999999995"/>
    <n v="33205.619999999995"/>
  </r>
  <r>
    <n v="61056"/>
    <x v="2"/>
    <x v="4"/>
    <n v="809"/>
    <n v="120.48"/>
    <n v="138"/>
    <n v="111642"/>
    <x v="1"/>
    <n v="14173.679999999997"/>
    <x v="349"/>
    <s v="Low"/>
    <x v="0"/>
    <n v="25677.66"/>
    <n v="0.19"/>
    <n v="21211.98"/>
    <n v="21211.98"/>
  </r>
  <r>
    <n v="34353"/>
    <x v="2"/>
    <x v="4"/>
    <n v="510"/>
    <n v="120.3"/>
    <n v="175"/>
    <n v="89250"/>
    <x v="0"/>
    <n v="27897"/>
    <x v="362"/>
    <s v="High"/>
    <x v="3"/>
    <n v="0"/>
    <n v="0.19"/>
    <n v="0"/>
    <n v="0"/>
  </r>
  <r>
    <n v="53800"/>
    <x v="3"/>
    <x v="4"/>
    <n v="1545"/>
    <n v="120.29"/>
    <n v="171"/>
    <n v="264195"/>
    <x v="0"/>
    <n v="78346.95"/>
    <x v="363"/>
    <s v="None"/>
    <x v="2"/>
    <n v="0"/>
    <n v="0.23"/>
    <n v="0"/>
    <n v="0"/>
  </r>
  <r>
    <n v="42771"/>
    <x v="0"/>
    <x v="4"/>
    <n v="2907"/>
    <n v="120.72"/>
    <n v="171"/>
    <n v="497097"/>
    <x v="1"/>
    <n v="146163.96"/>
    <x v="258"/>
    <s v="Medium"/>
    <x v="1"/>
    <n v="114332.31000000001"/>
    <n v="0.21"/>
    <n v="104390.37"/>
    <n v="104390.37"/>
  </r>
  <r>
    <n v="62488"/>
    <x v="2"/>
    <x v="4"/>
    <n v="2877"/>
    <n v="120.3"/>
    <n v="164"/>
    <n v="471828"/>
    <x v="1"/>
    <n v="125724.90000000001"/>
    <x v="364"/>
    <s v="Low"/>
    <x v="1"/>
    <n v="108520.44"/>
    <n v="0.19"/>
    <n v="89647.32"/>
    <n v="89647.32"/>
  </r>
  <r>
    <n v="87142"/>
    <x v="2"/>
    <x v="4"/>
    <n v="472"/>
    <n v="120.48"/>
    <n v="143"/>
    <n v="67496"/>
    <x v="1"/>
    <n v="10629.439999999999"/>
    <x v="126"/>
    <s v="High"/>
    <x v="2"/>
    <n v="15524.08"/>
    <n v="0.19"/>
    <n v="12824.24"/>
    <n v="12824.24"/>
  </r>
  <r>
    <n v="98093"/>
    <x v="5"/>
    <x v="4"/>
    <n v="1498"/>
    <n v="120.98"/>
    <n v="134"/>
    <n v="200732"/>
    <x v="1"/>
    <n v="19503.959999999995"/>
    <x v="365"/>
    <s v="Medium"/>
    <x v="1"/>
    <n v="46168.36"/>
    <n v="0.24"/>
    <n v="48175.68"/>
    <n v="48175.68"/>
  </r>
  <r>
    <n v="17096"/>
    <x v="5"/>
    <x v="4"/>
    <n v="905"/>
    <n v="120.62"/>
    <n v="171"/>
    <n v="154755"/>
    <x v="1"/>
    <n v="45593.899999999994"/>
    <x v="366"/>
    <s v="High"/>
    <x v="1"/>
    <n v="35593.65"/>
    <n v="0.24"/>
    <n v="37141.199999999997"/>
    <n v="37141.199999999997"/>
  </r>
  <r>
    <n v="61157"/>
    <x v="5"/>
    <x v="4"/>
    <n v="2861"/>
    <n v="120.82"/>
    <n v="168"/>
    <n v="480648"/>
    <x v="1"/>
    <n v="134981.98000000001"/>
    <x v="367"/>
    <s v="Medium"/>
    <x v="3"/>
    <n v="110549.04000000001"/>
    <n v="0.24"/>
    <n v="115355.51999999999"/>
    <n v="115355.51999999999"/>
  </r>
  <r>
    <n v="98881"/>
    <x v="3"/>
    <x v="4"/>
    <n v="2110"/>
    <n v="120.48"/>
    <n v="150"/>
    <n v="316500"/>
    <x v="0"/>
    <n v="62287.19999999999"/>
    <x v="368"/>
    <s v="Medium"/>
    <x v="0"/>
    <n v="0"/>
    <n v="0.23"/>
    <n v="0"/>
    <n v="0"/>
  </r>
  <r>
    <n v="77275"/>
    <x v="4"/>
    <x v="4"/>
    <n v="384"/>
    <n v="120.2"/>
    <n v="180"/>
    <n v="69120"/>
    <x v="1"/>
    <n v="22963.199999999997"/>
    <x v="369"/>
    <s v="High"/>
    <x v="3"/>
    <n v="15897.6"/>
    <n v="0.22"/>
    <n v="15206.4"/>
    <n v="15206.4"/>
  </r>
  <r>
    <n v="50487"/>
    <x v="4"/>
    <x v="4"/>
    <n v="1582"/>
    <n v="120.04"/>
    <n v="181"/>
    <n v="286342"/>
    <x v="1"/>
    <n v="96438.719999999987"/>
    <x v="25"/>
    <s v="Medium"/>
    <x v="1"/>
    <n v="65858.66"/>
    <n v="0.22"/>
    <n v="62995.24"/>
    <n v="62995.24"/>
  </r>
  <r>
    <n v="41771"/>
    <x v="1"/>
    <x v="4"/>
    <n v="639"/>
    <n v="120.61"/>
    <n v="145"/>
    <n v="92655"/>
    <x v="0"/>
    <n v="15585.210000000001"/>
    <x v="157"/>
    <s v="High"/>
    <x v="1"/>
    <n v="0"/>
    <n v="0.2"/>
    <n v="0"/>
    <n v="0"/>
  </r>
  <r>
    <n v="82959"/>
    <x v="3"/>
    <x v="4"/>
    <n v="1262"/>
    <n v="120.05"/>
    <n v="161"/>
    <n v="203182"/>
    <x v="0"/>
    <n v="51678.9"/>
    <x v="323"/>
    <s v="Medium"/>
    <x v="3"/>
    <n v="0"/>
    <n v="0.23"/>
    <n v="0"/>
    <n v="0"/>
  </r>
  <r>
    <n v="80718"/>
    <x v="0"/>
    <x v="4"/>
    <n v="606"/>
    <n v="120.91"/>
    <n v="175"/>
    <n v="106050"/>
    <x v="1"/>
    <n v="32778.54"/>
    <x v="370"/>
    <s v="High"/>
    <x v="1"/>
    <n v="24391.5"/>
    <n v="0.21"/>
    <n v="22270.5"/>
    <n v="22270.5"/>
  </r>
  <r>
    <n v="86993"/>
    <x v="0"/>
    <x v="4"/>
    <n v="2574"/>
    <n v="120.64"/>
    <n v="130"/>
    <n v="334620"/>
    <x v="1"/>
    <n v="24092.639999999999"/>
    <x v="228"/>
    <s v="High"/>
    <x v="4"/>
    <n v="76962.600000000006"/>
    <n v="0.21"/>
    <n v="70270.2"/>
    <n v="70270.2"/>
  </r>
  <r>
    <n v="49425"/>
    <x v="3"/>
    <x v="4"/>
    <n v="639"/>
    <n v="120.18"/>
    <n v="174"/>
    <n v="111186"/>
    <x v="0"/>
    <n v="34390.979999999996"/>
    <x v="371"/>
    <s v="Low"/>
    <x v="1"/>
    <n v="0"/>
    <n v="0.23"/>
    <n v="0"/>
    <n v="0"/>
  </r>
  <r>
    <n v="87323"/>
    <x v="4"/>
    <x v="4"/>
    <n v="1135"/>
    <n v="120.57"/>
    <n v="174"/>
    <n v="197490"/>
    <x v="1"/>
    <n v="60643.05000000001"/>
    <x v="372"/>
    <s v="Medium"/>
    <x v="1"/>
    <n v="45422.700000000004"/>
    <n v="0.22"/>
    <n v="43447.8"/>
    <n v="43447.8"/>
  </r>
  <r>
    <n v="67365"/>
    <x v="1"/>
    <x v="4"/>
    <n v="1976"/>
    <n v="120.95"/>
    <n v="141"/>
    <n v="278616"/>
    <x v="0"/>
    <n v="39618.799999999996"/>
    <x v="373"/>
    <s v="Medium"/>
    <x v="1"/>
    <n v="0"/>
    <n v="0.2"/>
    <n v="0"/>
    <n v="0"/>
  </r>
  <r>
    <n v="21831"/>
    <x v="0"/>
    <x v="4"/>
    <n v="2821"/>
    <n v="120.82"/>
    <n v="149"/>
    <n v="420329"/>
    <x v="1"/>
    <n v="79495.780000000013"/>
    <x v="374"/>
    <s v="None"/>
    <x v="0"/>
    <n v="96675.67"/>
    <n v="0.21"/>
    <n v="88269.09"/>
    <n v="88269.09"/>
  </r>
  <r>
    <n v="59693"/>
    <x v="3"/>
    <x v="4"/>
    <n v="2628"/>
    <n v="120.36"/>
    <n v="123"/>
    <n v="323244"/>
    <x v="0"/>
    <n v="6937.9200000000019"/>
    <x v="375"/>
    <s v="Medium"/>
    <x v="3"/>
    <n v="0"/>
    <n v="0.23"/>
    <n v="0"/>
    <n v="0"/>
  </r>
  <r>
    <n v="70172"/>
    <x v="1"/>
    <x v="4"/>
    <n v="3997"/>
    <n v="120.64"/>
    <n v="128"/>
    <n v="511616"/>
    <x v="1"/>
    <n v="29417.919999999998"/>
    <x v="376"/>
    <s v="High"/>
    <x v="3"/>
    <n v="117671.68000000001"/>
    <n v="0.2"/>
    <n v="102323.20000000001"/>
    <n v="102323.20000000001"/>
  </r>
  <r>
    <n v="74370"/>
    <x v="4"/>
    <x v="4"/>
    <n v="2646"/>
    <n v="120.49"/>
    <n v="156"/>
    <n v="412776"/>
    <x v="0"/>
    <n v="93959.46"/>
    <x v="377"/>
    <s v="Low"/>
    <x v="1"/>
    <n v="0"/>
    <n v="0.22"/>
    <n v="0"/>
    <n v="0"/>
  </r>
  <r>
    <n v="22780"/>
    <x v="2"/>
    <x v="4"/>
    <n v="2966"/>
    <n v="120.2"/>
    <n v="128"/>
    <n v="379648"/>
    <x v="1"/>
    <n v="23134.799999999992"/>
    <x v="123"/>
    <s v="Low"/>
    <x v="1"/>
    <n v="87319.040000000008"/>
    <n v="0.19"/>
    <n v="72133.119999999995"/>
    <n v="72133.119999999995"/>
  </r>
  <r>
    <n v="63231"/>
    <x v="3"/>
    <x v="4"/>
    <n v="790"/>
    <n v="120.81"/>
    <n v="131"/>
    <n v="103490"/>
    <x v="1"/>
    <n v="8050.0999999999985"/>
    <x v="31"/>
    <s v="High"/>
    <x v="3"/>
    <n v="23802.7"/>
    <n v="0.23"/>
    <n v="23802.7"/>
    <n v="23802.7"/>
  </r>
  <r>
    <n v="60906"/>
    <x v="1"/>
    <x v="4"/>
    <n v="1033"/>
    <n v="120.79"/>
    <n v="138"/>
    <n v="142554"/>
    <x v="0"/>
    <n v="17777.929999999993"/>
    <x v="378"/>
    <s v="Medium"/>
    <x v="1"/>
    <n v="0"/>
    <n v="0.2"/>
    <n v="0"/>
    <n v="0"/>
  </r>
  <r>
    <n v="78263"/>
    <x v="1"/>
    <x v="4"/>
    <n v="2177"/>
    <n v="120.14"/>
    <n v="176"/>
    <n v="383152"/>
    <x v="0"/>
    <n v="121607.22"/>
    <x v="282"/>
    <s v="Low"/>
    <x v="1"/>
    <n v="0"/>
    <n v="0.2"/>
    <n v="0"/>
    <n v="0"/>
  </r>
  <r>
    <n v="68950"/>
    <x v="1"/>
    <x v="4"/>
    <n v="2826"/>
    <n v="120.4"/>
    <n v="164"/>
    <n v="463464"/>
    <x v="0"/>
    <n v="123213.59999999998"/>
    <x v="120"/>
    <s v="High"/>
    <x v="3"/>
    <n v="0"/>
    <n v="0.2"/>
    <n v="0"/>
    <n v="0"/>
  </r>
  <r>
    <n v="46336"/>
    <x v="3"/>
    <x v="4"/>
    <n v="2076"/>
    <n v="120.41"/>
    <n v="171"/>
    <n v="354996"/>
    <x v="0"/>
    <n v="105024.84000000001"/>
    <x v="75"/>
    <s v="Medium"/>
    <x v="1"/>
    <n v="0"/>
    <n v="0.23"/>
    <n v="0"/>
    <n v="0"/>
  </r>
  <r>
    <n v="76920"/>
    <x v="4"/>
    <x v="4"/>
    <n v="3793"/>
    <n v="120.22"/>
    <n v="154"/>
    <n v="584122"/>
    <x v="0"/>
    <n v="128127.54000000001"/>
    <x v="46"/>
    <s v="Medium"/>
    <x v="4"/>
    <n v="0"/>
    <n v="0.22"/>
    <n v="0"/>
    <n v="0"/>
  </r>
  <r>
    <n v="68372"/>
    <x v="1"/>
    <x v="4"/>
    <n v="1967"/>
    <n v="120.14"/>
    <n v="171"/>
    <n v="336357"/>
    <x v="0"/>
    <n v="100041.62"/>
    <x v="333"/>
    <s v="Medium"/>
    <x v="2"/>
    <n v="0"/>
    <n v="0.2"/>
    <n v="0"/>
    <n v="0"/>
  </r>
  <r>
    <n v="82956"/>
    <x v="3"/>
    <x v="4"/>
    <n v="923"/>
    <n v="120.58"/>
    <n v="161"/>
    <n v="148603"/>
    <x v="0"/>
    <n v="37307.660000000003"/>
    <x v="215"/>
    <s v="Low"/>
    <x v="0"/>
    <n v="0"/>
    <n v="0.23"/>
    <n v="0"/>
    <n v="0"/>
  </r>
  <r>
    <n v="33483"/>
    <x v="4"/>
    <x v="4"/>
    <n v="3850"/>
    <n v="120.47"/>
    <n v="161"/>
    <n v="619850"/>
    <x v="0"/>
    <n v="156040.5"/>
    <x v="361"/>
    <s v="Low"/>
    <x v="1"/>
    <n v="0"/>
    <n v="0.22"/>
    <n v="0"/>
    <n v="0"/>
  </r>
  <r>
    <n v="11408"/>
    <x v="3"/>
    <x v="4"/>
    <n v="241"/>
    <n v="120.53"/>
    <n v="146"/>
    <n v="35186"/>
    <x v="1"/>
    <n v="6138.2699999999995"/>
    <x v="379"/>
    <s v="High"/>
    <x v="1"/>
    <n v="8092.7800000000007"/>
    <n v="0.23"/>
    <n v="8092.7800000000007"/>
    <n v="8092.7800000000007"/>
  </r>
  <r>
    <n v="31828"/>
    <x v="3"/>
    <x v="4"/>
    <n v="663"/>
    <n v="120.29"/>
    <n v="175"/>
    <n v="116025"/>
    <x v="1"/>
    <n v="36272.729999999996"/>
    <x v="32"/>
    <s v="Low"/>
    <x v="0"/>
    <n v="26685.75"/>
    <n v="0.23"/>
    <n v="26685.75"/>
    <n v="26685.75"/>
  </r>
  <r>
    <n v="52131"/>
    <x v="2"/>
    <x v="4"/>
    <n v="1250"/>
    <n v="120.26"/>
    <n v="148"/>
    <n v="185000"/>
    <x v="1"/>
    <n v="34674.999999999993"/>
    <x v="66"/>
    <s v="Medium"/>
    <x v="4"/>
    <n v="42550"/>
    <n v="0.19"/>
    <n v="35150"/>
    <n v="35150"/>
  </r>
  <r>
    <n v="77156"/>
    <x v="4"/>
    <x v="4"/>
    <n v="598"/>
    <n v="120.42"/>
    <n v="165"/>
    <n v="98670"/>
    <x v="0"/>
    <n v="26658.84"/>
    <x v="120"/>
    <s v="Medium"/>
    <x v="2"/>
    <n v="0"/>
    <n v="0.22"/>
    <n v="0"/>
    <n v="0"/>
  </r>
  <r>
    <n v="68821"/>
    <x v="3"/>
    <x v="4"/>
    <n v="2755"/>
    <n v="120.61"/>
    <n v="152"/>
    <n v="418760"/>
    <x v="1"/>
    <n v="86479.45"/>
    <x v="199"/>
    <s v="Medium"/>
    <x v="0"/>
    <n v="96314.8"/>
    <n v="0.23"/>
    <n v="96314.8"/>
    <n v="96314.8"/>
  </r>
  <r>
    <n v="85014"/>
    <x v="1"/>
    <x v="4"/>
    <n v="704"/>
    <n v="120.67"/>
    <n v="155"/>
    <n v="109120"/>
    <x v="0"/>
    <n v="24168.32"/>
    <x v="228"/>
    <s v="Medium"/>
    <x v="0"/>
    <n v="0"/>
    <n v="0.2"/>
    <n v="0"/>
    <n v="0"/>
  </r>
  <r>
    <n v="22745"/>
    <x v="4"/>
    <x v="4"/>
    <n v="345"/>
    <n v="120.51"/>
    <n v="175"/>
    <n v="60375"/>
    <x v="1"/>
    <n v="18799.05"/>
    <x v="380"/>
    <s v="None"/>
    <x v="0"/>
    <n v="13886.25"/>
    <n v="0.22"/>
    <n v="13282.5"/>
    <n v="13282.5"/>
  </r>
  <r>
    <n v="87028"/>
    <x v="3"/>
    <x v="4"/>
    <n v="2338"/>
    <n v="120.52"/>
    <n v="175"/>
    <n v="409150"/>
    <x v="0"/>
    <n v="127374.24"/>
    <x v="300"/>
    <s v="Medium"/>
    <x v="1"/>
    <n v="0"/>
    <n v="0.23"/>
    <n v="0"/>
    <n v="0"/>
  </r>
  <r>
    <n v="93193"/>
    <x v="1"/>
    <x v="4"/>
    <n v="1190"/>
    <n v="120.17"/>
    <n v="125"/>
    <n v="148750"/>
    <x v="0"/>
    <n v="5747.699999999998"/>
    <x v="210"/>
    <s v="High"/>
    <x v="1"/>
    <n v="0"/>
    <n v="0.2"/>
    <n v="0"/>
    <n v="0"/>
  </r>
  <r>
    <n v="29583"/>
    <x v="4"/>
    <x v="4"/>
    <n v="269"/>
    <n v="120.3"/>
    <n v="138"/>
    <n v="37122"/>
    <x v="0"/>
    <n v="4761.3000000000011"/>
    <x v="381"/>
    <s v="High"/>
    <x v="4"/>
    <n v="0"/>
    <n v="0.22"/>
    <n v="0"/>
    <n v="0"/>
  </r>
  <r>
    <n v="96220"/>
    <x v="0"/>
    <x v="4"/>
    <n v="736"/>
    <n v="120.31"/>
    <n v="147"/>
    <n v="108192"/>
    <x v="1"/>
    <n v="19643.839999999997"/>
    <x v="134"/>
    <s v="Low"/>
    <x v="1"/>
    <n v="24884.16"/>
    <n v="0.21"/>
    <n v="22720.32"/>
    <n v="22720.32"/>
  </r>
  <r>
    <n v="93961"/>
    <x v="5"/>
    <x v="4"/>
    <n v="544"/>
    <n v="120.83"/>
    <n v="129"/>
    <n v="70176"/>
    <x v="0"/>
    <n v="4444.4800000000014"/>
    <x v="65"/>
    <s v="Low"/>
    <x v="1"/>
    <n v="0"/>
    <n v="0.24"/>
    <n v="0"/>
    <n v="0"/>
  </r>
  <r>
    <n v="46626"/>
    <x v="5"/>
    <x v="4"/>
    <n v="362"/>
    <n v="120.18"/>
    <n v="142"/>
    <n v="51404"/>
    <x v="1"/>
    <n v="7898.8399999999974"/>
    <x v="382"/>
    <s v="Low"/>
    <x v="1"/>
    <n v="11822.92"/>
    <n v="0.24"/>
    <n v="12336.96"/>
    <n v="12336.96"/>
  </r>
  <r>
    <n v="27517"/>
    <x v="0"/>
    <x v="4"/>
    <n v="2438"/>
    <n v="120.51"/>
    <n v="155"/>
    <n v="377890"/>
    <x v="0"/>
    <n v="84086.619999999981"/>
    <x v="383"/>
    <s v="High"/>
    <x v="0"/>
    <n v="0"/>
    <n v="0.21"/>
    <n v="0"/>
    <n v="0"/>
  </r>
  <r>
    <n v="57507"/>
    <x v="4"/>
    <x v="4"/>
    <n v="1269"/>
    <n v="121"/>
    <n v="166"/>
    <n v="210654"/>
    <x v="0"/>
    <n v="57105"/>
    <x v="384"/>
    <s v="Medium"/>
    <x v="1"/>
    <n v="0"/>
    <n v="0.22"/>
    <n v="0"/>
    <n v="0"/>
  </r>
  <r>
    <n v="28893"/>
    <x v="1"/>
    <x v="4"/>
    <n v="3864"/>
    <n v="120.29"/>
    <n v="153"/>
    <n v="591192"/>
    <x v="1"/>
    <n v="126391.43999999997"/>
    <x v="303"/>
    <s v="Low"/>
    <x v="1"/>
    <n v="135974.16"/>
    <n v="0.2"/>
    <n v="118238.40000000001"/>
    <n v="118238.40000000001"/>
  </r>
  <r>
    <n v="72365"/>
    <x v="1"/>
    <x v="4"/>
    <n v="1804"/>
    <n v="120.71"/>
    <n v="171"/>
    <n v="308484"/>
    <x v="0"/>
    <n v="90723.160000000018"/>
    <x v="188"/>
    <s v="None"/>
    <x v="0"/>
    <n v="0"/>
    <n v="0.2"/>
    <n v="0"/>
    <n v="0"/>
  </r>
  <r>
    <n v="38910"/>
    <x v="2"/>
    <x v="4"/>
    <n v="660"/>
    <n v="120.19"/>
    <n v="133"/>
    <n v="87780"/>
    <x v="1"/>
    <n v="8454.6000000000022"/>
    <x v="385"/>
    <s v="High"/>
    <x v="3"/>
    <n v="20189.400000000001"/>
    <n v="0.19"/>
    <n v="16678.2"/>
    <n v="16678.2"/>
  </r>
  <r>
    <n v="45905"/>
    <x v="2"/>
    <x v="4"/>
    <n v="1006"/>
    <n v="120.49"/>
    <n v="170"/>
    <n v="171020"/>
    <x v="0"/>
    <n v="49807.060000000005"/>
    <x v="151"/>
    <s v="None"/>
    <x v="1"/>
    <n v="0"/>
    <n v="0.19"/>
    <n v="0"/>
    <n v="0"/>
  </r>
  <r>
    <n v="78717"/>
    <x v="0"/>
    <x v="4"/>
    <n v="1596"/>
    <n v="120.89"/>
    <n v="140"/>
    <n v="223440"/>
    <x v="1"/>
    <n v="30499.559999999998"/>
    <x v="95"/>
    <s v="High"/>
    <x v="0"/>
    <n v="51391.200000000004"/>
    <n v="0.21"/>
    <n v="46922.400000000001"/>
    <n v="46922.400000000001"/>
  </r>
  <r>
    <n v="69609"/>
    <x v="2"/>
    <x v="4"/>
    <n v="1395"/>
    <n v="120.18"/>
    <n v="145"/>
    <n v="202275"/>
    <x v="1"/>
    <n v="34623.899999999987"/>
    <x v="130"/>
    <s v="High"/>
    <x v="1"/>
    <n v="46523.25"/>
    <n v="0.19"/>
    <n v="38432.25"/>
    <n v="38432.25"/>
  </r>
  <r>
    <n v="17182"/>
    <x v="2"/>
    <x v="4"/>
    <n v="807"/>
    <n v="120.77"/>
    <n v="142"/>
    <n v="114594"/>
    <x v="1"/>
    <n v="17132.610000000004"/>
    <x v="252"/>
    <s v="Medium"/>
    <x v="0"/>
    <n v="26356.620000000003"/>
    <n v="0.19"/>
    <n v="21772.86"/>
    <n v="21772.86"/>
  </r>
  <r>
    <n v="96788"/>
    <x v="1"/>
    <x v="4"/>
    <n v="386"/>
    <n v="120.64"/>
    <n v="172"/>
    <n v="66392"/>
    <x v="0"/>
    <n v="19824.96"/>
    <x v="256"/>
    <s v="Medium"/>
    <x v="4"/>
    <n v="0"/>
    <n v="0.2"/>
    <n v="0"/>
    <n v="0"/>
  </r>
  <r>
    <n v="97139"/>
    <x v="0"/>
    <x v="4"/>
    <n v="1372"/>
    <n v="120.58"/>
    <n v="168"/>
    <n v="230496"/>
    <x v="1"/>
    <n v="65060.240000000005"/>
    <x v="386"/>
    <s v="Medium"/>
    <x v="4"/>
    <n v="53014.080000000002"/>
    <n v="0.21"/>
    <n v="48404.159999999996"/>
    <n v="48404.159999999996"/>
  </r>
  <r>
    <n v="50027"/>
    <x v="0"/>
    <x v="4"/>
    <n v="555"/>
    <n v="120.81"/>
    <n v="144"/>
    <n v="79920"/>
    <x v="0"/>
    <n v="12870.449999999999"/>
    <x v="387"/>
    <s v="Medium"/>
    <x v="3"/>
    <n v="0"/>
    <n v="0.21"/>
    <n v="0"/>
    <n v="0"/>
  </r>
  <r>
    <n v="78184"/>
    <x v="1"/>
    <x v="4"/>
    <n v="1221"/>
    <n v="120.5"/>
    <n v="156"/>
    <n v="190476"/>
    <x v="1"/>
    <n v="43345.5"/>
    <x v="54"/>
    <s v="Medium"/>
    <x v="4"/>
    <n v="43809.48"/>
    <n v="0.2"/>
    <n v="38095.200000000004"/>
    <n v="38095.200000000004"/>
  </r>
  <r>
    <n v="29801"/>
    <x v="5"/>
    <x v="4"/>
    <n v="344"/>
    <n v="120.49"/>
    <n v="176"/>
    <n v="60544"/>
    <x v="1"/>
    <n v="19095.440000000002"/>
    <x v="388"/>
    <s v="High"/>
    <x v="1"/>
    <n v="13925.12"/>
    <n v="0.24"/>
    <n v="14530.56"/>
    <n v="14530.56"/>
  </r>
  <r>
    <n v="96239"/>
    <x v="5"/>
    <x v="4"/>
    <n v="1575"/>
    <n v="120.43"/>
    <n v="164"/>
    <n v="258300"/>
    <x v="0"/>
    <n v="68622.749999999985"/>
    <x v="389"/>
    <s v="High"/>
    <x v="0"/>
    <n v="0"/>
    <n v="0.24"/>
    <n v="0"/>
    <n v="0"/>
  </r>
  <r>
    <n v="89468"/>
    <x v="0"/>
    <x v="4"/>
    <n v="602"/>
    <n v="120.85"/>
    <n v="176"/>
    <n v="105952"/>
    <x v="1"/>
    <n v="33200.300000000003"/>
    <x v="390"/>
    <s v="Medium"/>
    <x v="1"/>
    <n v="24368.960000000003"/>
    <n v="0.21"/>
    <n v="22249.919999999998"/>
    <n v="22249.919999999998"/>
  </r>
  <r>
    <n v="63881"/>
    <x v="1"/>
    <x v="4"/>
    <n v="663"/>
    <n v="120.13"/>
    <n v="181"/>
    <n v="120003"/>
    <x v="1"/>
    <n v="40356.810000000005"/>
    <x v="391"/>
    <s v="High"/>
    <x v="0"/>
    <n v="27600.690000000002"/>
    <n v="0.2"/>
    <n v="24000.600000000002"/>
    <n v="24000.600000000002"/>
  </r>
  <r>
    <n v="51607"/>
    <x v="5"/>
    <x v="4"/>
    <n v="410"/>
    <n v="120.2"/>
    <n v="146"/>
    <n v="59860"/>
    <x v="1"/>
    <n v="10577.999999999998"/>
    <x v="392"/>
    <s v="High"/>
    <x v="2"/>
    <n v="13767.800000000001"/>
    <n v="0.24"/>
    <n v="14366.4"/>
    <n v="14366.4"/>
  </r>
  <r>
    <n v="60931"/>
    <x v="4"/>
    <x v="4"/>
    <n v="1808"/>
    <n v="120.82"/>
    <n v="176"/>
    <n v="318208"/>
    <x v="0"/>
    <n v="99765.440000000017"/>
    <x v="393"/>
    <s v="High"/>
    <x v="1"/>
    <n v="0"/>
    <n v="0.22"/>
    <n v="0"/>
    <n v="0"/>
  </r>
  <r>
    <n v="99081"/>
    <x v="2"/>
    <x v="4"/>
    <n v="1530"/>
    <n v="120.55"/>
    <n v="157"/>
    <n v="240210"/>
    <x v="0"/>
    <n v="55768.500000000007"/>
    <x v="394"/>
    <s v="Medium"/>
    <x v="3"/>
    <n v="0"/>
    <n v="0.19"/>
    <n v="0"/>
    <n v="0"/>
  </r>
  <r>
    <n v="63021"/>
    <x v="2"/>
    <x v="4"/>
    <n v="2161"/>
    <n v="120.14"/>
    <n v="159"/>
    <n v="343599"/>
    <x v="0"/>
    <n v="83976.459999999992"/>
    <x v="395"/>
    <s v="None"/>
    <x v="2"/>
    <n v="0"/>
    <n v="0.19"/>
    <n v="0"/>
    <n v="0"/>
  </r>
  <r>
    <n v="45002"/>
    <x v="3"/>
    <x v="4"/>
    <n v="1579"/>
    <n v="120.95"/>
    <n v="148"/>
    <n v="233692"/>
    <x v="0"/>
    <n v="42711.95"/>
    <x v="396"/>
    <s v="Medium"/>
    <x v="1"/>
    <n v="0"/>
    <n v="0.23"/>
    <n v="0"/>
    <n v="0"/>
  </r>
  <r>
    <n v="58190"/>
    <x v="2"/>
    <x v="4"/>
    <n v="1001"/>
    <n v="120.96"/>
    <n v="142"/>
    <n v="142142"/>
    <x v="1"/>
    <n v="21061.040000000005"/>
    <x v="397"/>
    <s v="Medium"/>
    <x v="1"/>
    <n v="32692.66"/>
    <n v="0.19"/>
    <n v="27006.98"/>
    <n v="27006.98"/>
  </r>
  <r>
    <n v="38625"/>
    <x v="2"/>
    <x v="4"/>
    <n v="2087"/>
    <n v="120.47"/>
    <n v="147"/>
    <n v="306789"/>
    <x v="0"/>
    <n v="55368.11"/>
    <x v="283"/>
    <s v="Medium"/>
    <x v="0"/>
    <n v="0"/>
    <n v="0.19"/>
    <n v="0"/>
    <n v="0"/>
  </r>
  <r>
    <n v="66218"/>
    <x v="5"/>
    <x v="4"/>
    <n v="1084"/>
    <n v="120.44"/>
    <n v="131"/>
    <n v="142004"/>
    <x v="1"/>
    <n v="11447.040000000003"/>
    <x v="306"/>
    <s v="Low"/>
    <x v="2"/>
    <n v="32660.920000000002"/>
    <n v="0.24"/>
    <n v="34080.959999999999"/>
    <n v="34080.959999999999"/>
  </r>
  <r>
    <n v="98999"/>
    <x v="1"/>
    <x v="4"/>
    <n v="1055"/>
    <n v="120.96"/>
    <n v="141"/>
    <n v="148755"/>
    <x v="0"/>
    <n v="21142.200000000008"/>
    <x v="398"/>
    <s v="Low"/>
    <x v="2"/>
    <n v="0"/>
    <n v="0.2"/>
    <n v="0"/>
    <n v="0"/>
  </r>
  <r>
    <n v="47162"/>
    <x v="1"/>
    <x v="4"/>
    <n v="1496"/>
    <n v="120.96"/>
    <n v="160"/>
    <n v="239360"/>
    <x v="1"/>
    <n v="58403.840000000011"/>
    <x v="315"/>
    <s v="Medium"/>
    <x v="1"/>
    <n v="55052.800000000003"/>
    <n v="0.2"/>
    <n v="47872"/>
    <n v="47872"/>
  </r>
  <r>
    <n v="39060"/>
    <x v="4"/>
    <x v="4"/>
    <n v="2092"/>
    <n v="120.25"/>
    <n v="123"/>
    <n v="257316"/>
    <x v="1"/>
    <n v="5753"/>
    <x v="246"/>
    <s v="Low"/>
    <x v="1"/>
    <n v="59182.68"/>
    <n v="0.22"/>
    <n v="56609.52"/>
    <n v="56609.52"/>
  </r>
  <r>
    <n v="75216"/>
    <x v="0"/>
    <x v="4"/>
    <n v="986"/>
    <n v="120.04"/>
    <n v="127"/>
    <n v="125222"/>
    <x v="1"/>
    <n v="6862.559999999994"/>
    <x v="399"/>
    <s v="High"/>
    <x v="1"/>
    <n v="28801.06"/>
    <n v="0.21"/>
    <n v="26296.62"/>
    <n v="26296.62"/>
  </r>
  <r>
    <n v="98911"/>
    <x v="4"/>
    <x v="4"/>
    <n v="952"/>
    <n v="120.59"/>
    <n v="133"/>
    <n v="126616"/>
    <x v="0"/>
    <n v="11814.319999999996"/>
    <x v="400"/>
    <s v="Medium"/>
    <x v="0"/>
    <n v="0"/>
    <n v="0.22"/>
    <n v="0"/>
    <n v="0"/>
  </r>
  <r>
    <n v="36340"/>
    <x v="4"/>
    <x v="4"/>
    <n v="2009"/>
    <n v="120.92"/>
    <n v="175"/>
    <n v="351575"/>
    <x v="1"/>
    <n v="108646.72"/>
    <x v="401"/>
    <s v="Low"/>
    <x v="0"/>
    <n v="80862.25"/>
    <n v="0.22"/>
    <n v="77346.5"/>
    <n v="77346.5"/>
  </r>
  <r>
    <n v="21634"/>
    <x v="3"/>
    <x v="4"/>
    <n v="2665"/>
    <n v="120.2"/>
    <n v="127"/>
    <n v="338455"/>
    <x v="1"/>
    <n v="18121.999999999993"/>
    <x v="201"/>
    <s v="High"/>
    <x v="1"/>
    <n v="77844.650000000009"/>
    <n v="0.23"/>
    <n v="77844.650000000009"/>
    <n v="77844.650000000009"/>
  </r>
  <r>
    <n v="58488"/>
    <x v="5"/>
    <x v="4"/>
    <n v="2605"/>
    <n v="120.29"/>
    <n v="164"/>
    <n v="427220"/>
    <x v="1"/>
    <n v="113864.54999999999"/>
    <x v="18"/>
    <s v="High"/>
    <x v="4"/>
    <n v="98260.6"/>
    <n v="0.24"/>
    <n v="102532.8"/>
    <n v="102532.8"/>
  </r>
  <r>
    <n v="71414"/>
    <x v="1"/>
    <x v="4"/>
    <n v="2805"/>
    <n v="120.89"/>
    <n v="173"/>
    <n v="485265"/>
    <x v="0"/>
    <n v="146168.54999999999"/>
    <x v="402"/>
    <s v="High"/>
    <x v="1"/>
    <n v="0"/>
    <n v="0.2"/>
    <n v="0"/>
    <n v="0"/>
  </r>
  <r>
    <n v="53988"/>
    <x v="2"/>
    <x v="4"/>
    <n v="2536"/>
    <n v="120.51"/>
    <n v="178"/>
    <n v="451408"/>
    <x v="0"/>
    <n v="145794.63999999998"/>
    <x v="224"/>
    <s v="High"/>
    <x v="4"/>
    <n v="0"/>
    <n v="0.19"/>
    <n v="0"/>
    <n v="0"/>
  </r>
  <r>
    <n v="34559"/>
    <x v="5"/>
    <x v="4"/>
    <n v="609"/>
    <n v="120.72"/>
    <n v="136"/>
    <n v="82824"/>
    <x v="1"/>
    <n v="9305.52"/>
    <x v="403"/>
    <s v="Medium"/>
    <x v="1"/>
    <n v="19049.52"/>
    <n v="0.24"/>
    <n v="19877.759999999998"/>
    <n v="19877.759999999998"/>
  </r>
  <r>
    <n v="86228"/>
    <x v="1"/>
    <x v="4"/>
    <n v="604"/>
    <n v="120.21"/>
    <n v="165"/>
    <n v="99660"/>
    <x v="1"/>
    <n v="27053.160000000003"/>
    <x v="252"/>
    <s v="High"/>
    <x v="2"/>
    <n v="22921.8"/>
    <n v="0.2"/>
    <n v="19932"/>
    <n v="19932"/>
  </r>
  <r>
    <n v="67207"/>
    <x v="1"/>
    <x v="5"/>
    <n v="574"/>
    <n v="250.26"/>
    <n v="278"/>
    <n v="159572"/>
    <x v="0"/>
    <n v="15922.760000000006"/>
    <x v="248"/>
    <s v="Medium"/>
    <x v="1"/>
    <n v="0"/>
    <n v="0.2"/>
    <n v="0"/>
    <n v="0"/>
  </r>
  <r>
    <n v="68622"/>
    <x v="4"/>
    <x v="5"/>
    <n v="280"/>
    <n v="250.33"/>
    <n v="368"/>
    <n v="103040"/>
    <x v="1"/>
    <n v="32947.599999999999"/>
    <x v="264"/>
    <s v="High"/>
    <x v="1"/>
    <n v="23699.200000000001"/>
    <n v="0.22"/>
    <n v="22668.799999999999"/>
    <n v="22668.799999999999"/>
  </r>
  <r>
    <n v="59600"/>
    <x v="4"/>
    <x v="5"/>
    <n v="1496"/>
    <n v="250.49"/>
    <n v="296"/>
    <n v="442816"/>
    <x v="1"/>
    <n v="68082.959999999992"/>
    <x v="256"/>
    <s v="High"/>
    <x v="4"/>
    <n v="101847.68000000001"/>
    <n v="0.22"/>
    <n v="97419.520000000004"/>
    <n v="97419.520000000004"/>
  </r>
  <r>
    <n v="95829"/>
    <x v="2"/>
    <x v="5"/>
    <n v="2297"/>
    <n v="250.3"/>
    <n v="308"/>
    <n v="707476"/>
    <x v="1"/>
    <n v="132536.89999999997"/>
    <x v="404"/>
    <s v="Medium"/>
    <x v="1"/>
    <n v="162719.48000000001"/>
    <n v="0.19"/>
    <n v="134420.44"/>
    <n v="134420.44"/>
  </r>
  <r>
    <n v="96568"/>
    <x v="4"/>
    <x v="5"/>
    <n v="1874"/>
    <n v="250.84"/>
    <n v="319"/>
    <n v="597806"/>
    <x v="1"/>
    <n v="127731.84"/>
    <x v="265"/>
    <s v="Low"/>
    <x v="4"/>
    <n v="137495.38"/>
    <n v="0.22"/>
    <n v="131517.32"/>
    <n v="131517.32"/>
  </r>
  <r>
    <n v="31826"/>
    <x v="3"/>
    <x v="5"/>
    <n v="986"/>
    <n v="250.3"/>
    <n v="353"/>
    <n v="348058"/>
    <x v="1"/>
    <n v="101262.19999999998"/>
    <x v="185"/>
    <s v="Low"/>
    <x v="4"/>
    <n v="80053.34"/>
    <n v="0.23"/>
    <n v="80053.34"/>
    <n v="80053.34"/>
  </r>
  <r>
    <n v="82882"/>
    <x v="4"/>
    <x v="5"/>
    <n v="1583"/>
    <n v="250.72"/>
    <n v="299"/>
    <n v="473317"/>
    <x v="0"/>
    <n v="76427.240000000005"/>
    <x v="405"/>
    <s v="High"/>
    <x v="0"/>
    <n v="0"/>
    <n v="0.22"/>
    <n v="0"/>
    <n v="0"/>
  </r>
  <r>
    <n v="57775"/>
    <x v="4"/>
    <x v="5"/>
    <n v="1565"/>
    <n v="250.09"/>
    <n v="346"/>
    <n v="541490"/>
    <x v="1"/>
    <n v="150099.15"/>
    <x v="242"/>
    <s v="High"/>
    <x v="3"/>
    <n v="124542.70000000001"/>
    <n v="0.22"/>
    <n v="119127.8"/>
    <n v="119127.8"/>
  </r>
  <r>
    <n v="48315"/>
    <x v="1"/>
    <x v="5"/>
    <n v="1738"/>
    <n v="250.11"/>
    <n v="366"/>
    <n v="636108"/>
    <x v="1"/>
    <n v="201416.81999999998"/>
    <x v="227"/>
    <s v="Medium"/>
    <x v="2"/>
    <n v="146304.84"/>
    <n v="0.2"/>
    <n v="127221.6"/>
    <n v="127221.6"/>
  </r>
  <r>
    <n v="33125"/>
    <x v="4"/>
    <x v="5"/>
    <n v="1817"/>
    <n v="250.97"/>
    <n v="357"/>
    <n v="648669"/>
    <x v="1"/>
    <n v="192656.51"/>
    <x v="36"/>
    <s v="None"/>
    <x v="1"/>
    <n v="149193.87"/>
    <n v="0.22"/>
    <n v="142707.18"/>
    <n v="142707.18"/>
  </r>
  <r>
    <n v="39945"/>
    <x v="1"/>
    <x v="5"/>
    <n v="3874"/>
    <n v="250.22"/>
    <n v="366"/>
    <n v="1417884"/>
    <x v="1"/>
    <n v="448531.72000000003"/>
    <x v="406"/>
    <s v="High"/>
    <x v="3"/>
    <n v="326113.32"/>
    <n v="0.2"/>
    <n v="283576.8"/>
    <n v="283576.8"/>
  </r>
  <r>
    <n v="92668"/>
    <x v="0"/>
    <x v="5"/>
    <n v="1579"/>
    <n v="250.54"/>
    <n v="284"/>
    <n v="448436"/>
    <x v="0"/>
    <n v="52833.340000000011"/>
    <x v="407"/>
    <s v="High"/>
    <x v="1"/>
    <n v="0"/>
    <n v="0.21"/>
    <n v="0"/>
    <n v="0"/>
  </r>
  <r>
    <n v="94315"/>
    <x v="5"/>
    <x v="5"/>
    <n v="1916"/>
    <n v="250.26"/>
    <n v="286"/>
    <n v="547976"/>
    <x v="0"/>
    <n v="68477.840000000011"/>
    <x v="159"/>
    <s v="Low"/>
    <x v="2"/>
    <n v="0"/>
    <n v="0.24"/>
    <n v="0"/>
    <n v="0"/>
  </r>
  <r>
    <n v="50547"/>
    <x v="0"/>
    <x v="5"/>
    <n v="349"/>
    <n v="250.26"/>
    <n v="266"/>
    <n v="92834"/>
    <x v="1"/>
    <n v="5493.2600000000029"/>
    <x v="408"/>
    <s v="Low"/>
    <x v="1"/>
    <n v="21351.82"/>
    <n v="0.21"/>
    <n v="19495.14"/>
    <n v="19495.14"/>
  </r>
  <r>
    <n v="56714"/>
    <x v="4"/>
    <x v="5"/>
    <n v="943"/>
    <n v="250.61"/>
    <n v="261"/>
    <n v="246123"/>
    <x v="1"/>
    <n v="9797.7699999999877"/>
    <x v="409"/>
    <s v="Low"/>
    <x v="1"/>
    <n v="56608.29"/>
    <n v="0.22"/>
    <n v="54147.06"/>
    <n v="54147.06"/>
  </r>
  <r>
    <n v="37971"/>
    <x v="2"/>
    <x v="5"/>
    <n v="2338"/>
    <n v="250.47"/>
    <n v="276"/>
    <n v="645288"/>
    <x v="0"/>
    <n v="59689.14"/>
    <x v="410"/>
    <s v="Medium"/>
    <x v="1"/>
    <n v="0"/>
    <n v="0.19"/>
    <n v="0"/>
    <n v="0"/>
  </r>
  <r>
    <n v="31955"/>
    <x v="1"/>
    <x v="5"/>
    <n v="2178"/>
    <n v="250.61"/>
    <n v="311"/>
    <n v="677358"/>
    <x v="0"/>
    <n v="131529.41999999998"/>
    <x v="411"/>
    <s v="None"/>
    <x v="3"/>
    <n v="0"/>
    <n v="0.2"/>
    <n v="0"/>
    <n v="0"/>
  </r>
  <r>
    <n v="77990"/>
    <x v="1"/>
    <x v="5"/>
    <n v="2234"/>
    <n v="250.26"/>
    <n v="313"/>
    <n v="699242"/>
    <x v="0"/>
    <n v="140161.16000000003"/>
    <x v="82"/>
    <s v="Medium"/>
    <x v="2"/>
    <n v="0"/>
    <n v="0.2"/>
    <n v="0"/>
    <n v="0"/>
  </r>
  <r>
    <n v="93505"/>
    <x v="1"/>
    <x v="5"/>
    <n v="1734"/>
    <n v="250.83"/>
    <n v="279"/>
    <n v="483786"/>
    <x v="1"/>
    <n v="48846.779999999977"/>
    <x v="412"/>
    <s v="High"/>
    <x v="2"/>
    <n v="111270.78"/>
    <n v="0.2"/>
    <n v="96757.200000000012"/>
    <n v="96757.200000000012"/>
  </r>
  <r>
    <n v="81264"/>
    <x v="1"/>
    <x v="5"/>
    <n v="2167"/>
    <n v="250.63"/>
    <n v="251"/>
    <n v="543917"/>
    <x v="1"/>
    <n v="801.79000000000985"/>
    <x v="413"/>
    <s v="High"/>
    <x v="3"/>
    <n v="125100.91"/>
    <n v="0.2"/>
    <n v="108783.40000000001"/>
    <n v="108783.40000000001"/>
  </r>
  <r>
    <n v="71189"/>
    <x v="0"/>
    <x v="5"/>
    <n v="2807"/>
    <n v="250.99"/>
    <n v="284"/>
    <n v="797188"/>
    <x v="0"/>
    <n v="92659.069999999978"/>
    <x v="103"/>
    <s v="High"/>
    <x v="1"/>
    <n v="0"/>
    <n v="0.21"/>
    <n v="0"/>
    <n v="0"/>
  </r>
  <r>
    <n v="66542"/>
    <x v="0"/>
    <x v="5"/>
    <n v="986"/>
    <n v="250.61"/>
    <n v="319"/>
    <n v="314534"/>
    <x v="0"/>
    <n v="67432.539999999994"/>
    <x v="220"/>
    <s v="High"/>
    <x v="1"/>
    <n v="0"/>
    <n v="0.21"/>
    <n v="0"/>
    <n v="0"/>
  </r>
  <r>
    <n v="34756"/>
    <x v="5"/>
    <x v="5"/>
    <n v="492"/>
    <n v="250.96"/>
    <n v="299"/>
    <n v="147108"/>
    <x v="1"/>
    <n v="23635.679999999997"/>
    <x v="52"/>
    <s v="High"/>
    <x v="3"/>
    <n v="33834.840000000004"/>
    <n v="0.24"/>
    <n v="35305.919999999998"/>
    <n v="35305.919999999998"/>
  </r>
  <r>
    <n v="25372"/>
    <x v="2"/>
    <x v="5"/>
    <n v="1570"/>
    <n v="250.77"/>
    <n v="327"/>
    <n v="513390"/>
    <x v="1"/>
    <n v="119681.09999999998"/>
    <x v="213"/>
    <s v="Low"/>
    <x v="0"/>
    <n v="118079.70000000001"/>
    <n v="0.19"/>
    <n v="97544.1"/>
    <n v="97544.1"/>
  </r>
  <r>
    <n v="70536"/>
    <x v="0"/>
    <x v="5"/>
    <n v="266"/>
    <n v="250.7"/>
    <n v="289"/>
    <n v="76874"/>
    <x v="0"/>
    <n v="10187.800000000003"/>
    <x v="355"/>
    <s v="Low"/>
    <x v="1"/>
    <n v="0"/>
    <n v="0.21"/>
    <n v="0"/>
    <n v="0"/>
  </r>
  <r>
    <n v="89813"/>
    <x v="4"/>
    <x v="5"/>
    <n v="3244"/>
    <n v="250.68"/>
    <n v="254"/>
    <n v="823976"/>
    <x v="1"/>
    <n v="10770.079999999978"/>
    <x v="41"/>
    <s v="Medium"/>
    <x v="2"/>
    <n v="189514.48"/>
    <n v="0.22"/>
    <n v="181274.72"/>
    <n v="181274.72"/>
  </r>
  <r>
    <n v="87427"/>
    <x v="2"/>
    <x v="5"/>
    <n v="552"/>
    <n v="250.92"/>
    <n v="314"/>
    <n v="173328"/>
    <x v="0"/>
    <n v="34820.160000000003"/>
    <x v="414"/>
    <s v="High"/>
    <x v="0"/>
    <n v="0"/>
    <n v="0.19"/>
    <n v="0"/>
    <n v="0"/>
  </r>
  <r>
    <n v="65221"/>
    <x v="3"/>
    <x v="5"/>
    <n v="2387"/>
    <n v="250.3"/>
    <n v="346"/>
    <n v="825902"/>
    <x v="0"/>
    <n v="228435.89999999997"/>
    <x v="405"/>
    <s v="High"/>
    <x v="0"/>
    <n v="0"/>
    <n v="0.23"/>
    <n v="0"/>
    <n v="0"/>
  </r>
  <r>
    <n v="21823"/>
    <x v="3"/>
    <x v="5"/>
    <n v="2729"/>
    <n v="250.81"/>
    <n v="317"/>
    <n v="865093"/>
    <x v="1"/>
    <n v="180632.50999999998"/>
    <x v="148"/>
    <s v="Low"/>
    <x v="0"/>
    <n v="198971.39"/>
    <n v="0.23"/>
    <n v="198971.39"/>
    <n v="198971.39"/>
  </r>
  <r>
    <n v="67588"/>
    <x v="2"/>
    <x v="5"/>
    <n v="2479"/>
    <n v="250.54"/>
    <n v="276"/>
    <n v="684204"/>
    <x v="0"/>
    <n v="63115.340000000018"/>
    <x v="328"/>
    <s v="Low"/>
    <x v="2"/>
    <n v="0"/>
    <n v="0.19"/>
    <n v="0"/>
    <n v="0"/>
  </r>
  <r>
    <n v="70682"/>
    <x v="1"/>
    <x v="5"/>
    <n v="1281"/>
    <n v="250.68"/>
    <n v="349"/>
    <n v="447069"/>
    <x v="0"/>
    <n v="125947.92"/>
    <x v="415"/>
    <s v="High"/>
    <x v="1"/>
    <n v="0"/>
    <n v="0.2"/>
    <n v="0"/>
    <n v="0"/>
  </r>
  <r>
    <n v="68334"/>
    <x v="5"/>
    <x v="5"/>
    <n v="554"/>
    <n v="250.94"/>
    <n v="362"/>
    <n v="200548"/>
    <x v="1"/>
    <n v="61527.24"/>
    <x v="285"/>
    <s v="High"/>
    <x v="0"/>
    <n v="46126.04"/>
    <n v="0.24"/>
    <n v="48131.519999999997"/>
    <n v="48131.519999999997"/>
  </r>
  <r>
    <n v="41212"/>
    <x v="4"/>
    <x v="5"/>
    <n v="269"/>
    <n v="250.22"/>
    <n v="373"/>
    <n v="100337"/>
    <x v="0"/>
    <n v="33027.82"/>
    <x v="71"/>
    <s v="High"/>
    <x v="4"/>
    <n v="0"/>
    <n v="0.22"/>
    <n v="0"/>
    <n v="0"/>
  </r>
  <r>
    <n v="44571"/>
    <x v="5"/>
    <x v="5"/>
    <n v="432"/>
    <n v="250.68"/>
    <n v="329"/>
    <n v="142128"/>
    <x v="0"/>
    <n v="33834.239999999998"/>
    <x v="416"/>
    <s v="High"/>
    <x v="4"/>
    <n v="0"/>
    <n v="0.24"/>
    <n v="0"/>
    <n v="0"/>
  </r>
  <r>
    <n v="65557"/>
    <x v="4"/>
    <x v="5"/>
    <n v="1582"/>
    <n v="250.06"/>
    <n v="333"/>
    <n v="526806"/>
    <x v="1"/>
    <n v="131211.07999999999"/>
    <x v="269"/>
    <s v="Medium"/>
    <x v="1"/>
    <n v="121165.38"/>
    <n v="0.22"/>
    <n v="115897.32"/>
    <n v="115897.32"/>
  </r>
  <r>
    <n v="68987"/>
    <x v="5"/>
    <x v="5"/>
    <n v="494"/>
    <n v="250.89"/>
    <n v="294"/>
    <n v="145236"/>
    <x v="0"/>
    <n v="21296.340000000007"/>
    <x v="417"/>
    <s v="Low"/>
    <x v="4"/>
    <n v="0"/>
    <n v="0.24"/>
    <n v="0"/>
    <n v="0"/>
  </r>
  <r>
    <n v="44238"/>
    <x v="0"/>
    <x v="5"/>
    <n v="436"/>
    <n v="250.52"/>
    <n v="371"/>
    <n v="161756"/>
    <x v="0"/>
    <n v="52529.279999999999"/>
    <x v="418"/>
    <s v="Medium"/>
    <x v="1"/>
    <n v="0"/>
    <n v="0.21"/>
    <n v="0"/>
    <n v="0"/>
  </r>
  <r>
    <n v="36823"/>
    <x v="3"/>
    <x v="5"/>
    <n v="2215"/>
    <n v="250.02"/>
    <n v="361"/>
    <n v="799615"/>
    <x v="0"/>
    <n v="245820.69999999998"/>
    <x v="419"/>
    <s v="Medium"/>
    <x v="2"/>
    <n v="0"/>
    <n v="0.23"/>
    <n v="0"/>
    <n v="0"/>
  </r>
  <r>
    <n v="71258"/>
    <x v="5"/>
    <x v="5"/>
    <n v="2689"/>
    <n v="250.75"/>
    <n v="264"/>
    <n v="709896"/>
    <x v="0"/>
    <n v="35629.25"/>
    <x v="143"/>
    <s v="Medium"/>
    <x v="1"/>
    <n v="0"/>
    <n v="0.24"/>
    <n v="0"/>
    <n v="0"/>
  </r>
  <r>
    <n v="97472"/>
    <x v="5"/>
    <x v="5"/>
    <n v="341"/>
    <n v="250.46"/>
    <n v="266"/>
    <n v="90706"/>
    <x v="1"/>
    <n v="5299.1399999999976"/>
    <x v="420"/>
    <s v="High"/>
    <x v="0"/>
    <n v="20862.38"/>
    <n v="0.24"/>
    <n v="21769.439999999999"/>
    <n v="21769.439999999999"/>
  </r>
  <r>
    <n v="63797"/>
    <x v="0"/>
    <x v="5"/>
    <n v="2294"/>
    <n v="250.07"/>
    <n v="266"/>
    <n v="610204"/>
    <x v="0"/>
    <n v="36543.420000000013"/>
    <x v="421"/>
    <s v="High"/>
    <x v="4"/>
    <n v="0"/>
    <n v="0.21"/>
    <n v="0"/>
    <n v="0"/>
  </r>
  <r>
    <n v="38609"/>
    <x v="4"/>
    <x v="5"/>
    <n v="2001"/>
    <n v="250.13"/>
    <n v="278"/>
    <n v="556278"/>
    <x v="0"/>
    <n v="55767.87000000001"/>
    <x v="224"/>
    <s v="None"/>
    <x v="4"/>
    <n v="0"/>
    <n v="0.22"/>
    <n v="0"/>
    <n v="0"/>
  </r>
  <r>
    <n v="36924"/>
    <x v="4"/>
    <x v="5"/>
    <n v="1326"/>
    <n v="250.41"/>
    <n v="291"/>
    <n v="385866"/>
    <x v="1"/>
    <n v="53822.340000000004"/>
    <x v="54"/>
    <s v="Low"/>
    <x v="1"/>
    <n v="88749.180000000008"/>
    <n v="0.22"/>
    <n v="84890.52"/>
    <n v="84890.52"/>
  </r>
  <r>
    <n v="97337"/>
    <x v="0"/>
    <x v="5"/>
    <n v="267"/>
    <n v="250.17"/>
    <n v="273"/>
    <n v="72891"/>
    <x v="1"/>
    <n v="6095.6100000000033"/>
    <x v="81"/>
    <s v="High"/>
    <x v="1"/>
    <n v="16764.93"/>
    <n v="0.21"/>
    <n v="15307.109999999999"/>
    <n v="15307.109999999999"/>
  </r>
  <r>
    <n v="56317"/>
    <x v="1"/>
    <x v="5"/>
    <n v="959"/>
    <n v="250.39"/>
    <n v="261"/>
    <n v="250299"/>
    <x v="0"/>
    <n v="10174.990000000013"/>
    <x v="392"/>
    <s v="Medium"/>
    <x v="4"/>
    <n v="0"/>
    <n v="0.2"/>
    <n v="0"/>
    <n v="0"/>
  </r>
  <r>
    <n v="59984"/>
    <x v="5"/>
    <x v="5"/>
    <n v="1514"/>
    <n v="250.71"/>
    <n v="271"/>
    <n v="410294"/>
    <x v="0"/>
    <n v="30719.059999999987"/>
    <x v="47"/>
    <s v="Low"/>
    <x v="3"/>
    <n v="0"/>
    <n v="0.24"/>
    <n v="0"/>
    <n v="0"/>
  </r>
  <r>
    <n v="78500"/>
    <x v="1"/>
    <x v="5"/>
    <n v="2177"/>
    <n v="250.11"/>
    <n v="308"/>
    <n v="670516"/>
    <x v="0"/>
    <n v="126026.52999999997"/>
    <x v="422"/>
    <s v="Low"/>
    <x v="1"/>
    <n v="0"/>
    <n v="0.2"/>
    <n v="0"/>
    <n v="0"/>
  </r>
  <r>
    <n v="19019"/>
    <x v="2"/>
    <x v="5"/>
    <n v="1870"/>
    <n v="251"/>
    <n v="309"/>
    <n v="577830"/>
    <x v="0"/>
    <n v="108460"/>
    <x v="423"/>
    <s v="High"/>
    <x v="1"/>
    <n v="0"/>
    <n v="0.19"/>
    <n v="0"/>
    <n v="0"/>
  </r>
  <r>
    <n v="15301"/>
    <x v="4"/>
    <x v="5"/>
    <n v="2935"/>
    <n v="250.68"/>
    <n v="354"/>
    <n v="1038990"/>
    <x v="1"/>
    <n v="303244.19999999995"/>
    <x v="424"/>
    <s v="High"/>
    <x v="1"/>
    <n v="238967.7"/>
    <n v="0.22"/>
    <n v="228577.8"/>
    <n v="228577.8"/>
  </r>
  <r>
    <n v="31981"/>
    <x v="4"/>
    <x v="5"/>
    <n v="623"/>
    <n v="250.71"/>
    <n v="369"/>
    <n v="229887"/>
    <x v="1"/>
    <n v="73694.67"/>
    <x v="12"/>
    <s v="High"/>
    <x v="1"/>
    <n v="52874.01"/>
    <n v="0.22"/>
    <n v="50575.14"/>
    <n v="50575.14"/>
  </r>
  <r>
    <n v="46587"/>
    <x v="3"/>
    <x v="5"/>
    <n v="1221"/>
    <n v="250.75"/>
    <n v="374"/>
    <n v="456654"/>
    <x v="1"/>
    <n v="150488.25"/>
    <x v="159"/>
    <s v="Medium"/>
    <x v="4"/>
    <n v="105030.42"/>
    <n v="0.23"/>
    <n v="105030.42"/>
    <n v="105030.42"/>
  </r>
  <r>
    <n v="13326"/>
    <x v="3"/>
    <x v="5"/>
    <n v="2436"/>
    <n v="250.79"/>
    <n v="347"/>
    <n v="845292"/>
    <x v="1"/>
    <n v="234367.56000000003"/>
    <x v="119"/>
    <s v="Medium"/>
    <x v="4"/>
    <n v="194417.16"/>
    <n v="0.23"/>
    <n v="194417.16"/>
    <n v="194417.16"/>
  </r>
  <r>
    <n v="90754"/>
    <x v="5"/>
    <x v="5"/>
    <n v="641"/>
    <n v="250.01"/>
    <n v="313"/>
    <n v="200633"/>
    <x v="1"/>
    <n v="40376.590000000004"/>
    <x v="43"/>
    <s v="High"/>
    <x v="3"/>
    <n v="46145.590000000004"/>
    <n v="0.24"/>
    <n v="48151.92"/>
    <n v="48151.92"/>
  </r>
  <r>
    <n v="14024"/>
    <x v="2"/>
    <x v="5"/>
    <n v="263"/>
    <n v="250.23"/>
    <n v="296"/>
    <n v="77848"/>
    <x v="1"/>
    <n v="12037.510000000002"/>
    <x v="425"/>
    <s v="Low"/>
    <x v="1"/>
    <n v="17905.04"/>
    <n v="0.19"/>
    <n v="14791.12"/>
    <n v="14791.12"/>
  </r>
  <r>
    <n v="41629"/>
    <x v="3"/>
    <x v="5"/>
    <n v="2663"/>
    <n v="250.69"/>
    <n v="321"/>
    <n v="854823"/>
    <x v="0"/>
    <n v="187235.53"/>
    <x v="261"/>
    <s v="Medium"/>
    <x v="1"/>
    <n v="0"/>
    <n v="0.23"/>
    <n v="0"/>
    <n v="0"/>
  </r>
  <r>
    <n v="86012"/>
    <x v="1"/>
    <x v="5"/>
    <n v="1744"/>
    <n v="250.96"/>
    <n v="342"/>
    <n v="596448"/>
    <x v="1"/>
    <n v="158773.75999999998"/>
    <x v="426"/>
    <s v="Low"/>
    <x v="0"/>
    <n v="137183.04000000001"/>
    <n v="0.2"/>
    <n v="119289.60000000001"/>
    <n v="119289.60000000001"/>
  </r>
  <r>
    <n v="29201"/>
    <x v="1"/>
    <x v="5"/>
    <n v="293"/>
    <n v="250.31"/>
    <n v="331"/>
    <n v="96983"/>
    <x v="1"/>
    <n v="23642.17"/>
    <x v="114"/>
    <s v="High"/>
    <x v="1"/>
    <n v="22306.09"/>
    <n v="0.2"/>
    <n v="19396.600000000002"/>
    <n v="19396.600000000002"/>
  </r>
  <r>
    <n v="16244"/>
    <x v="2"/>
    <x v="5"/>
    <n v="2659"/>
    <n v="250.19"/>
    <n v="263"/>
    <n v="699317"/>
    <x v="0"/>
    <n v="34061.790000000008"/>
    <x v="358"/>
    <s v="Medium"/>
    <x v="4"/>
    <n v="0"/>
    <n v="0.19"/>
    <n v="0"/>
    <n v="0"/>
  </r>
  <r>
    <n v="76341"/>
    <x v="1"/>
    <x v="5"/>
    <n v="1227"/>
    <n v="250.24"/>
    <n v="273"/>
    <n v="334971"/>
    <x v="0"/>
    <n v="27926.51999999999"/>
    <x v="427"/>
    <s v="Medium"/>
    <x v="3"/>
    <n v="0"/>
    <n v="0.2"/>
    <n v="0"/>
    <n v="0"/>
  </r>
  <r>
    <n v="74064"/>
    <x v="2"/>
    <x v="5"/>
    <n v="1642"/>
    <n v="250.1"/>
    <n v="338"/>
    <n v="554996"/>
    <x v="1"/>
    <n v="144331.80000000002"/>
    <x v="242"/>
    <s v="Low"/>
    <x v="1"/>
    <n v="127649.08"/>
    <n v="0.19"/>
    <n v="105449.24"/>
    <n v="105449.24"/>
  </r>
  <r>
    <n v="66170"/>
    <x v="5"/>
    <x v="5"/>
    <n v="1123"/>
    <n v="250.71"/>
    <n v="279"/>
    <n v="313317"/>
    <x v="0"/>
    <n v="31769.669999999991"/>
    <x v="29"/>
    <s v="Medium"/>
    <x v="1"/>
    <n v="0"/>
    <n v="0.24"/>
    <n v="0"/>
    <n v="0"/>
  </r>
  <r>
    <n v="55250"/>
    <x v="4"/>
    <x v="5"/>
    <n v="1389"/>
    <n v="250.86"/>
    <n v="362"/>
    <n v="502818"/>
    <x v="1"/>
    <n v="154373.46"/>
    <x v="47"/>
    <s v="Medium"/>
    <x v="1"/>
    <n v="115648.14"/>
    <n v="0.22"/>
    <n v="110619.96"/>
    <n v="110619.96"/>
  </r>
  <r>
    <n v="29185"/>
    <x v="0"/>
    <x v="5"/>
    <n v="1956"/>
    <n v="250.72"/>
    <n v="281"/>
    <n v="549636"/>
    <x v="1"/>
    <n v="59227.68"/>
    <x v="137"/>
    <s v="Medium"/>
    <x v="2"/>
    <n v="126416.28"/>
    <n v="0.21"/>
    <n v="115423.56"/>
    <n v="115423.56"/>
  </r>
  <r>
    <n v="90957"/>
    <x v="0"/>
    <x v="5"/>
    <n v="1010"/>
    <n v="250.15"/>
    <n v="336"/>
    <n v="339360"/>
    <x v="1"/>
    <n v="86708.5"/>
    <x v="428"/>
    <s v="High"/>
    <x v="4"/>
    <n v="78052.800000000003"/>
    <n v="0.21"/>
    <n v="71265.599999999991"/>
    <n v="71265.599999999991"/>
  </r>
  <r>
    <n v="19084"/>
    <x v="1"/>
    <x v="5"/>
    <n v="2487"/>
    <n v="250.37"/>
    <n v="263"/>
    <n v="654081"/>
    <x v="0"/>
    <n v="31410.80999999999"/>
    <x v="429"/>
    <s v="Medium"/>
    <x v="1"/>
    <n v="0"/>
    <n v="0.2"/>
    <n v="0"/>
    <n v="0"/>
  </r>
  <r>
    <n v="75550"/>
    <x v="5"/>
    <x v="5"/>
    <n v="2747"/>
    <n v="250.74"/>
    <n v="296"/>
    <n v="813112"/>
    <x v="1"/>
    <n v="124329.21999999997"/>
    <x v="7"/>
    <s v="Medium"/>
    <x v="4"/>
    <n v="187015.76"/>
    <n v="0.24"/>
    <n v="195146.88"/>
    <n v="195146.88"/>
  </r>
  <r>
    <n v="91955"/>
    <x v="0"/>
    <x v="5"/>
    <n v="1351"/>
    <n v="250.93"/>
    <n v="254"/>
    <n v="343154"/>
    <x v="1"/>
    <n v="4147.5699999999906"/>
    <x v="281"/>
    <s v="Medium"/>
    <x v="1"/>
    <n v="78925.42"/>
    <n v="0.21"/>
    <n v="72062.34"/>
    <n v="72062.34"/>
  </r>
  <r>
    <n v="15509"/>
    <x v="4"/>
    <x v="5"/>
    <n v="865"/>
    <n v="250.53"/>
    <n v="369"/>
    <n v="319185"/>
    <x v="1"/>
    <n v="102476.55"/>
    <x v="247"/>
    <s v="High"/>
    <x v="1"/>
    <n v="73412.55"/>
    <n v="0.22"/>
    <n v="70220.7"/>
    <n v="70220.7"/>
  </r>
  <r>
    <n v="30283"/>
    <x v="3"/>
    <x v="5"/>
    <n v="1945"/>
    <n v="250.71"/>
    <n v="331"/>
    <n v="643795"/>
    <x v="0"/>
    <n v="156164.04999999999"/>
    <x v="399"/>
    <s v="Low"/>
    <x v="3"/>
    <n v="0"/>
    <n v="0.23"/>
    <n v="0"/>
    <n v="0"/>
  </r>
  <r>
    <n v="65591"/>
    <x v="1"/>
    <x v="5"/>
    <n v="1491"/>
    <n v="250.85"/>
    <n v="276"/>
    <n v="411516"/>
    <x v="0"/>
    <n v="37498.650000000009"/>
    <x v="290"/>
    <s v="High"/>
    <x v="1"/>
    <n v="0"/>
    <n v="0.2"/>
    <n v="0"/>
    <n v="0"/>
  </r>
  <r>
    <n v="79515"/>
    <x v="0"/>
    <x v="5"/>
    <n v="1153"/>
    <n v="250.36"/>
    <n v="341"/>
    <n v="393173"/>
    <x v="1"/>
    <n v="104507.91999999998"/>
    <x v="430"/>
    <s v="Medium"/>
    <x v="3"/>
    <n v="90429.790000000008"/>
    <n v="0.21"/>
    <n v="82566.33"/>
    <n v="82566.33"/>
  </r>
  <r>
    <n v="74936"/>
    <x v="3"/>
    <x v="5"/>
    <n v="1940"/>
    <n v="250.4"/>
    <n v="336"/>
    <n v="651840"/>
    <x v="1"/>
    <n v="166064"/>
    <x v="26"/>
    <s v="Low"/>
    <x v="1"/>
    <n v="149923.20000000001"/>
    <n v="0.23"/>
    <n v="149923.20000000001"/>
    <n v="149923.20000000001"/>
  </r>
  <r>
    <n v="40522"/>
    <x v="3"/>
    <x v="5"/>
    <n v="570"/>
    <n v="250.03"/>
    <n v="331"/>
    <n v="188670"/>
    <x v="1"/>
    <n v="46152.9"/>
    <x v="431"/>
    <s v="Medium"/>
    <x v="1"/>
    <n v="43394.1"/>
    <n v="0.23"/>
    <n v="43394.1"/>
    <n v="43394.1"/>
  </r>
  <r>
    <n v="28314"/>
    <x v="0"/>
    <x v="5"/>
    <n v="1806"/>
    <n v="250.02"/>
    <n v="273"/>
    <n v="493038"/>
    <x v="1"/>
    <n v="41501.879999999983"/>
    <x v="236"/>
    <s v="High"/>
    <x v="2"/>
    <n v="113398.74"/>
    <n v="0.21"/>
    <n v="103537.98"/>
    <n v="103537.98"/>
  </r>
  <r>
    <n v="87875"/>
    <x v="1"/>
    <x v="5"/>
    <n v="866"/>
    <n v="250.27"/>
    <n v="321"/>
    <n v="277986"/>
    <x v="0"/>
    <n v="61252.179999999993"/>
    <x v="383"/>
    <s v="Low"/>
    <x v="2"/>
    <n v="0"/>
    <n v="0.2"/>
    <n v="0"/>
    <n v="0"/>
  </r>
  <r>
    <n v="99086"/>
    <x v="0"/>
    <x v="5"/>
    <n v="2567"/>
    <n v="250.05"/>
    <n v="323"/>
    <n v="829141"/>
    <x v="1"/>
    <n v="187262.64999999997"/>
    <x v="201"/>
    <s v="High"/>
    <x v="3"/>
    <n v="190702.43000000002"/>
    <n v="0.21"/>
    <n v="174119.61"/>
    <n v="174119.61"/>
  </r>
  <r>
    <n v="27198"/>
    <x v="4"/>
    <x v="5"/>
    <n v="2109"/>
    <n v="250.26"/>
    <n v="346"/>
    <n v="729714"/>
    <x v="0"/>
    <n v="201915.66000000003"/>
    <x v="365"/>
    <s v="High"/>
    <x v="2"/>
    <n v="0"/>
    <n v="0.22"/>
    <n v="0"/>
    <n v="0"/>
  </r>
  <r>
    <n v="27406"/>
    <x v="0"/>
    <x v="5"/>
    <n v="2541"/>
    <n v="250.6"/>
    <n v="261"/>
    <n v="663201"/>
    <x v="1"/>
    <n v="26426.400000000016"/>
    <x v="432"/>
    <s v="High"/>
    <x v="4"/>
    <n v="152536.23000000001"/>
    <n v="0.21"/>
    <n v="139272.21"/>
    <n v="139272.21"/>
  </r>
  <r>
    <n v="60601"/>
    <x v="1"/>
    <x v="5"/>
    <n v="381"/>
    <n v="250.66"/>
    <n v="334"/>
    <n v="127254"/>
    <x v="1"/>
    <n v="31752.54"/>
    <x v="422"/>
    <s v="Medium"/>
    <x v="1"/>
    <n v="29268.420000000002"/>
    <n v="0.2"/>
    <n v="25450.800000000003"/>
    <n v="25450.800000000003"/>
  </r>
  <r>
    <n v="62513"/>
    <x v="2"/>
    <x v="5"/>
    <n v="214"/>
    <n v="250.7"/>
    <n v="367"/>
    <n v="78538"/>
    <x v="1"/>
    <n v="24888.2"/>
    <x v="433"/>
    <s v="Low"/>
    <x v="4"/>
    <n v="18063.740000000002"/>
    <n v="0.19"/>
    <n v="14922.22"/>
    <n v="14922.22"/>
  </r>
  <r>
    <n v="12001"/>
    <x v="3"/>
    <x v="5"/>
    <n v="877"/>
    <n v="250.34"/>
    <n v="343"/>
    <n v="300811"/>
    <x v="0"/>
    <n v="81262.819999999992"/>
    <x v="434"/>
    <s v="Medium"/>
    <x v="0"/>
    <n v="0"/>
    <n v="0.23"/>
    <n v="0"/>
    <n v="0"/>
  </r>
  <r>
    <n v="86292"/>
    <x v="2"/>
    <x v="5"/>
    <n v="360"/>
    <n v="250.99"/>
    <n v="374"/>
    <n v="134640"/>
    <x v="0"/>
    <n v="44283.6"/>
    <x v="73"/>
    <s v="Medium"/>
    <x v="1"/>
    <n v="0"/>
    <n v="0.19"/>
    <n v="0"/>
    <n v="0"/>
  </r>
  <r>
    <n v="53415"/>
    <x v="2"/>
    <x v="5"/>
    <n v="1531"/>
    <n v="250.94"/>
    <n v="251"/>
    <n v="384281"/>
    <x v="0"/>
    <n v="91.860000000003481"/>
    <x v="435"/>
    <s v="High"/>
    <x v="1"/>
    <n v="0"/>
    <n v="0.19"/>
    <n v="0"/>
    <n v="0"/>
  </r>
  <r>
    <n v="78772"/>
    <x v="1"/>
    <x v="5"/>
    <n v="787"/>
    <n v="250.99"/>
    <n v="319"/>
    <n v="251053"/>
    <x v="1"/>
    <n v="53523.869999999995"/>
    <x v="414"/>
    <s v="Low"/>
    <x v="0"/>
    <n v="57742.19"/>
    <n v="0.2"/>
    <n v="50210.600000000006"/>
    <n v="50210.600000000006"/>
  </r>
  <r>
    <n v="19630"/>
    <x v="2"/>
    <x v="5"/>
    <n v="2838"/>
    <n v="250.7"/>
    <n v="281"/>
    <n v="797478"/>
    <x v="1"/>
    <n v="85991.400000000038"/>
    <x v="44"/>
    <s v="None"/>
    <x v="2"/>
    <n v="183419.94"/>
    <n v="0.19"/>
    <n v="151520.82"/>
    <n v="151520.82"/>
  </r>
  <r>
    <n v="52906"/>
    <x v="1"/>
    <x v="5"/>
    <n v="2682"/>
    <n v="250.87"/>
    <n v="259"/>
    <n v="694638"/>
    <x v="0"/>
    <n v="21804.659999999989"/>
    <x v="331"/>
    <s v="Medium"/>
    <x v="1"/>
    <n v="0"/>
    <n v="0.2"/>
    <n v="0"/>
    <n v="0"/>
  </r>
  <r>
    <n v="74082"/>
    <x v="5"/>
    <x v="5"/>
    <n v="521"/>
    <n v="250.98"/>
    <n v="307"/>
    <n v="159947"/>
    <x v="1"/>
    <n v="29186.420000000006"/>
    <x v="436"/>
    <s v="Medium"/>
    <x v="1"/>
    <n v="36787.810000000005"/>
    <n v="0.24"/>
    <n v="38387.279999999999"/>
    <n v="38387.279999999999"/>
  </r>
  <r>
    <n v="45131"/>
    <x v="0"/>
    <x v="5"/>
    <n v="808"/>
    <n v="250.34"/>
    <n v="366"/>
    <n v="295728"/>
    <x v="1"/>
    <n v="93453.28"/>
    <x v="437"/>
    <s v="Medium"/>
    <x v="4"/>
    <n v="68017.440000000002"/>
    <n v="0.21"/>
    <n v="62102.879999999997"/>
    <n v="62102.879999999997"/>
  </r>
  <r>
    <n v="62363"/>
    <x v="5"/>
    <x v="5"/>
    <n v="1397"/>
    <n v="251"/>
    <n v="357"/>
    <n v="498729"/>
    <x v="0"/>
    <n v="148082"/>
    <x v="438"/>
    <s v="Low"/>
    <x v="1"/>
    <n v="0"/>
    <n v="0.24"/>
    <n v="0"/>
    <n v="0"/>
  </r>
  <r>
    <n v="31073"/>
    <x v="4"/>
    <x v="5"/>
    <n v="2529"/>
    <n v="250.01"/>
    <n v="358"/>
    <n v="905382"/>
    <x v="1"/>
    <n v="273106.71000000002"/>
    <x v="439"/>
    <s v="High"/>
    <x v="0"/>
    <n v="208237.86000000002"/>
    <n v="0.22"/>
    <n v="199184.04"/>
    <n v="199184.04"/>
  </r>
  <r>
    <n v="75174"/>
    <x v="2"/>
    <x v="5"/>
    <n v="422"/>
    <n v="250.83"/>
    <n v="367"/>
    <n v="154874"/>
    <x v="1"/>
    <n v="49023.74"/>
    <x v="38"/>
    <s v="Medium"/>
    <x v="1"/>
    <n v="35621.020000000004"/>
    <n v="0.19"/>
    <n v="29426.06"/>
    <n v="29426.06"/>
  </r>
  <r>
    <n v="12366"/>
    <x v="3"/>
    <x v="5"/>
    <n v="662"/>
    <n v="250.12"/>
    <n v="371"/>
    <n v="245602"/>
    <x v="0"/>
    <n v="80022.559999999998"/>
    <x v="357"/>
    <s v="Low"/>
    <x v="0"/>
    <n v="0"/>
    <n v="0.23"/>
    <n v="0"/>
    <n v="0"/>
  </r>
  <r>
    <n v="97245"/>
    <x v="1"/>
    <x v="5"/>
    <n v="1527"/>
    <n v="250.32"/>
    <n v="263"/>
    <n v="401601"/>
    <x v="1"/>
    <n v="19362.360000000011"/>
    <x v="374"/>
    <s v="None"/>
    <x v="1"/>
    <n v="92368.23000000001"/>
    <n v="0.2"/>
    <n v="80320.200000000012"/>
    <n v="80320.200000000012"/>
  </r>
  <r>
    <n v="26659"/>
    <x v="5"/>
    <x v="5"/>
    <n v="1498"/>
    <n v="250.94"/>
    <n v="279"/>
    <n v="417942"/>
    <x v="1"/>
    <n v="42033.880000000005"/>
    <x v="185"/>
    <s v="Medium"/>
    <x v="1"/>
    <n v="96126.66"/>
    <n v="0.24"/>
    <n v="100306.08"/>
    <n v="100306.08"/>
  </r>
  <r>
    <n v="51914"/>
    <x v="3"/>
    <x v="5"/>
    <n v="727"/>
    <n v="250.77"/>
    <n v="364"/>
    <n v="264628"/>
    <x v="1"/>
    <n v="82318.209999999992"/>
    <x v="440"/>
    <s v="Low"/>
    <x v="0"/>
    <n v="60864.44"/>
    <n v="0.23"/>
    <n v="60864.44"/>
    <n v="60864.44"/>
  </r>
  <r>
    <n v="84323"/>
    <x v="1"/>
    <x v="5"/>
    <n v="2151"/>
    <n v="250.2"/>
    <n v="361"/>
    <n v="776511"/>
    <x v="1"/>
    <n v="238330.80000000002"/>
    <x v="53"/>
    <s v="None"/>
    <x v="4"/>
    <n v="178597.53"/>
    <n v="0.2"/>
    <n v="155302.20000000001"/>
    <n v="155302.20000000001"/>
  </r>
  <r>
    <n v="51630"/>
    <x v="2"/>
    <x v="5"/>
    <n v="2877"/>
    <n v="250.88"/>
    <n v="364"/>
    <n v="1047228"/>
    <x v="1"/>
    <n v="325446.24"/>
    <x v="441"/>
    <s v="Low"/>
    <x v="1"/>
    <n v="240862.44"/>
    <n v="0.19"/>
    <n v="198973.32"/>
    <n v="198973.32"/>
  </r>
  <r>
    <n v="11851"/>
    <x v="3"/>
    <x v="5"/>
    <n v="1265"/>
    <n v="250.82"/>
    <n v="372"/>
    <n v="470580"/>
    <x v="0"/>
    <n v="153292.70000000001"/>
    <x v="442"/>
    <s v="Medium"/>
    <x v="1"/>
    <n v="0"/>
    <n v="0.23"/>
    <n v="0"/>
    <n v="0"/>
  </r>
  <r>
    <n v="12263"/>
    <x v="2"/>
    <x v="5"/>
    <n v="880"/>
    <n v="250.86"/>
    <n v="354"/>
    <n v="311520"/>
    <x v="1"/>
    <n v="90763.199999999983"/>
    <x v="347"/>
    <s v="Medium"/>
    <x v="2"/>
    <n v="71649.600000000006"/>
    <n v="0.19"/>
    <n v="59188.800000000003"/>
    <n v="59188.800000000003"/>
  </r>
  <r>
    <n v="88024"/>
    <x v="3"/>
    <x v="5"/>
    <n v="2954"/>
    <n v="250.53"/>
    <n v="309"/>
    <n v="912786"/>
    <x v="1"/>
    <n v="172720.38"/>
    <x v="86"/>
    <s v="High"/>
    <x v="0"/>
    <n v="209940.78"/>
    <n v="0.23"/>
    <n v="209940.78"/>
    <n v="209940.78"/>
  </r>
  <r>
    <n v="87185"/>
    <x v="2"/>
    <x v="5"/>
    <n v="1175"/>
    <n v="250.39"/>
    <n v="364"/>
    <n v="427700"/>
    <x v="0"/>
    <n v="133491.75000000003"/>
    <x v="443"/>
    <s v="High"/>
    <x v="3"/>
    <n v="0"/>
    <n v="0.19"/>
    <n v="0"/>
    <n v="0"/>
  </r>
  <r>
    <n v="77620"/>
    <x v="0"/>
    <x v="5"/>
    <n v="1867"/>
    <n v="250.28"/>
    <n v="366"/>
    <n v="683322"/>
    <x v="1"/>
    <n v="216049.24"/>
    <x v="71"/>
    <s v="Medium"/>
    <x v="4"/>
    <n v="157164.06"/>
    <n v="0.21"/>
    <n v="143497.62"/>
    <n v="143497.62"/>
  </r>
  <r>
    <n v="21935"/>
    <x v="5"/>
    <x v="5"/>
    <n v="1005"/>
    <n v="250.72"/>
    <n v="281"/>
    <n v="282405"/>
    <x v="0"/>
    <n v="30431.4"/>
    <x v="27"/>
    <s v="High"/>
    <x v="2"/>
    <n v="0"/>
    <n v="0.24"/>
    <n v="0"/>
    <n v="0"/>
  </r>
  <r>
    <n v="93358"/>
    <x v="5"/>
    <x v="5"/>
    <n v="1233"/>
    <n v="250.34"/>
    <n v="291"/>
    <n v="358803"/>
    <x v="0"/>
    <n v="50133.78"/>
    <x v="424"/>
    <s v="High"/>
    <x v="1"/>
    <n v="0"/>
    <n v="0.24"/>
    <n v="0"/>
    <n v="0"/>
  </r>
  <r>
    <n v="76960"/>
    <x v="2"/>
    <x v="5"/>
    <n v="888"/>
    <n v="250.94"/>
    <n v="292"/>
    <n v="259296"/>
    <x v="1"/>
    <n v="36461.279999999999"/>
    <x v="444"/>
    <s v="None"/>
    <x v="3"/>
    <n v="59638.080000000002"/>
    <n v="0.19"/>
    <n v="49266.239999999998"/>
    <n v="49266.239999999998"/>
  </r>
  <r>
    <n v="41770"/>
    <x v="5"/>
    <x v="5"/>
    <n v="2903"/>
    <n v="250.32"/>
    <n v="356"/>
    <n v="1033468"/>
    <x v="1"/>
    <n v="306789.04000000004"/>
    <x v="361"/>
    <s v="High"/>
    <x v="1"/>
    <n v="237697.64"/>
    <n v="0.24"/>
    <n v="248032.31999999998"/>
    <n v="248032.31999999998"/>
  </r>
  <r>
    <n v="69792"/>
    <x v="4"/>
    <x v="5"/>
    <n v="2844"/>
    <n v="250.34"/>
    <n v="358"/>
    <n v="1018152"/>
    <x v="0"/>
    <n v="306185.03999999998"/>
    <x v="96"/>
    <s v="Medium"/>
    <x v="3"/>
    <n v="0"/>
    <n v="0.22"/>
    <n v="0"/>
    <n v="0"/>
  </r>
  <r>
    <n v="83036"/>
    <x v="0"/>
    <x v="5"/>
    <n v="2844"/>
    <n v="250.01"/>
    <n v="268"/>
    <n v="762192"/>
    <x v="0"/>
    <n v="51163.560000000027"/>
    <x v="445"/>
    <s v="Low"/>
    <x v="4"/>
    <n v="0"/>
    <n v="0.21"/>
    <n v="0"/>
    <n v="0"/>
  </r>
  <r>
    <n v="62163"/>
    <x v="4"/>
    <x v="5"/>
    <n v="2134"/>
    <n v="250.6"/>
    <n v="289"/>
    <n v="616726"/>
    <x v="0"/>
    <n v="81945.600000000006"/>
    <x v="11"/>
    <s v="Medium"/>
    <x v="4"/>
    <n v="0"/>
    <n v="0.22"/>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B15BCE3-E6DF-4C04-BC20-393A64275FEE}" name="PivotTable1" cacheId="23"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3">
  <location ref="A3:H11" firstHeaderRow="1" firstDataRow="2" firstDataCol="1"/>
  <pivotFields count="16">
    <pivotField showAll="0"/>
    <pivotField axis="axisRow" showAll="0">
      <items count="7">
        <item x="1"/>
        <item x="2"/>
        <item x="3"/>
        <item x="0"/>
        <item x="4"/>
        <item x="5"/>
        <item t="default"/>
      </items>
    </pivotField>
    <pivotField axis="axisCol" showAll="0">
      <items count="7">
        <item x="0"/>
        <item x="1"/>
        <item x="2"/>
        <item x="3"/>
        <item x="4"/>
        <item x="5"/>
        <item t="default"/>
      </items>
    </pivotField>
    <pivotField numFmtId="1" showAll="0"/>
    <pivotField showAll="0"/>
    <pivotField showAll="0"/>
    <pivotField dataField="1" showAll="0"/>
    <pivotField showAll="0">
      <items count="3">
        <item x="0"/>
        <item x="1"/>
        <item t="default"/>
      </items>
    </pivotField>
    <pivotField showAll="0"/>
    <pivotField numFmtId="166" showAll="0">
      <items count="447">
        <item x="313"/>
        <item x="58"/>
        <item x="107"/>
        <item x="13"/>
        <item x="193"/>
        <item x="73"/>
        <item x="177"/>
        <item x="186"/>
        <item x="204"/>
        <item x="331"/>
        <item x="49"/>
        <item x="381"/>
        <item x="10"/>
        <item x="422"/>
        <item x="220"/>
        <item x="77"/>
        <item x="310"/>
        <item x="144"/>
        <item x="5"/>
        <item x="382"/>
        <item x="136"/>
        <item x="359"/>
        <item x="319"/>
        <item x="88"/>
        <item x="59"/>
        <item x="228"/>
        <item x="147"/>
        <item x="340"/>
        <item x="105"/>
        <item x="265"/>
        <item x="306"/>
        <item x="197"/>
        <item x="432"/>
        <item x="248"/>
        <item x="350"/>
        <item x="50"/>
        <item x="148"/>
        <item x="330"/>
        <item x="60"/>
        <item x="338"/>
        <item x="94"/>
        <item x="90"/>
        <item x="202"/>
        <item x="435"/>
        <item x="159"/>
        <item x="66"/>
        <item x="269"/>
        <item x="24"/>
        <item x="196"/>
        <item x="242"/>
        <item x="388"/>
        <item x="402"/>
        <item x="276"/>
        <item x="128"/>
        <item x="71"/>
        <item x="268"/>
        <item x="366"/>
        <item x="404"/>
        <item x="303"/>
        <item x="43"/>
        <item x="438"/>
        <item x="408"/>
        <item x="361"/>
        <item x="53"/>
        <item x="386"/>
        <item x="145"/>
        <item x="256"/>
        <item x="394"/>
        <item x="391"/>
        <item x="257"/>
        <item x="328"/>
        <item x="175"/>
        <item x="222"/>
        <item x="442"/>
        <item x="324"/>
        <item x="38"/>
        <item x="385"/>
        <item x="283"/>
        <item x="149"/>
        <item x="35"/>
        <item x="26"/>
        <item x="281"/>
        <item x="334"/>
        <item x="425"/>
        <item x="156"/>
        <item x="300"/>
        <item x="142"/>
        <item x="37"/>
        <item x="429"/>
        <item x="155"/>
        <item x="114"/>
        <item x="262"/>
        <item x="138"/>
        <item x="185"/>
        <item x="203"/>
        <item x="293"/>
        <item x="267"/>
        <item x="72"/>
        <item x="253"/>
        <item x="231"/>
        <item x="399"/>
        <item x="52"/>
        <item x="47"/>
        <item x="239"/>
        <item x="443"/>
        <item x="11"/>
        <item x="15"/>
        <item x="400"/>
        <item x="237"/>
        <item x="376"/>
        <item x="143"/>
        <item x="146"/>
        <item x="332"/>
        <item x="1"/>
        <item x="39"/>
        <item x="428"/>
        <item x="209"/>
        <item x="227"/>
        <item x="153"/>
        <item x="434"/>
        <item x="172"/>
        <item x="440"/>
        <item x="64"/>
        <item x="329"/>
        <item x="387"/>
        <item x="343"/>
        <item x="296"/>
        <item x="235"/>
        <item x="304"/>
        <item x="236"/>
        <item x="282"/>
        <item x="18"/>
        <item x="290"/>
        <item x="20"/>
        <item x="233"/>
        <item x="127"/>
        <item x="275"/>
        <item x="229"/>
        <item x="360"/>
        <item x="357"/>
        <item x="21"/>
        <item x="65"/>
        <item x="395"/>
        <item x="238"/>
        <item x="28"/>
        <item x="308"/>
        <item x="98"/>
        <item x="377"/>
        <item x="207"/>
        <item x="326"/>
        <item x="16"/>
        <item x="419"/>
        <item x="119"/>
        <item x="214"/>
        <item x="356"/>
        <item x="70"/>
        <item x="157"/>
        <item x="27"/>
        <item x="295"/>
        <item x="150"/>
        <item x="96"/>
        <item x="151"/>
        <item x="225"/>
        <item x="439"/>
        <item x="364"/>
        <item x="87"/>
        <item x="171"/>
        <item x="93"/>
        <item x="415"/>
        <item x="407"/>
        <item x="208"/>
        <item x="317"/>
        <item x="367"/>
        <item x="110"/>
        <item x="91"/>
        <item x="123"/>
        <item x="254"/>
        <item x="200"/>
        <item x="23"/>
        <item x="318"/>
        <item x="195"/>
        <item x="418"/>
        <item x="288"/>
        <item x="162"/>
        <item x="355"/>
        <item x="406"/>
        <item x="161"/>
        <item x="113"/>
        <item x="392"/>
        <item x="42"/>
        <item x="412"/>
        <item x="339"/>
        <item x="81"/>
        <item x="363"/>
        <item x="353"/>
        <item x="427"/>
        <item x="82"/>
        <item x="45"/>
        <item x="101"/>
        <item x="4"/>
        <item x="165"/>
        <item x="188"/>
        <item x="342"/>
        <item x="61"/>
        <item x="309"/>
        <item x="213"/>
        <item x="316"/>
        <item x="217"/>
        <item x="413"/>
        <item x="337"/>
        <item x="246"/>
        <item x="390"/>
        <item x="57"/>
        <item x="369"/>
        <item x="75"/>
        <item x="370"/>
        <item x="285"/>
        <item x="373"/>
        <item x="292"/>
        <item x="247"/>
        <item x="280"/>
        <item x="83"/>
        <item x="289"/>
        <item x="351"/>
        <item x="378"/>
        <item x="261"/>
        <item x="311"/>
        <item x="34"/>
        <item x="362"/>
        <item x="166"/>
        <item x="398"/>
        <item x="168"/>
        <item x="44"/>
        <item x="46"/>
        <item x="271"/>
        <item x="133"/>
        <item x="286"/>
        <item x="169"/>
        <item x="221"/>
        <item x="396"/>
        <item x="409"/>
        <item x="441"/>
        <item x="183"/>
        <item x="95"/>
        <item x="74"/>
        <item x="85"/>
        <item x="17"/>
        <item x="67"/>
        <item x="421"/>
        <item x="320"/>
        <item x="9"/>
        <item x="426"/>
        <item x="397"/>
        <item x="173"/>
        <item x="245"/>
        <item x="0"/>
        <item x="126"/>
        <item x="8"/>
        <item x="423"/>
        <item x="230"/>
        <item x="170"/>
        <item x="31"/>
        <item x="14"/>
        <item x="215"/>
        <item x="41"/>
        <item x="264"/>
        <item x="333"/>
        <item x="403"/>
        <item x="2"/>
        <item x="140"/>
        <item x="216"/>
        <item x="121"/>
        <item x="63"/>
        <item x="7"/>
        <item x="181"/>
        <item x="102"/>
        <item x="327"/>
        <item x="122"/>
        <item x="80"/>
        <item x="307"/>
        <item x="345"/>
        <item x="104"/>
        <item x="100"/>
        <item x="240"/>
        <item x="33"/>
        <item x="174"/>
        <item x="374"/>
        <item x="25"/>
        <item x="314"/>
        <item x="190"/>
        <item x="270"/>
        <item x="433"/>
        <item x="218"/>
        <item x="401"/>
        <item x="224"/>
        <item x="424"/>
        <item x="259"/>
        <item x="117"/>
        <item x="184"/>
        <item x="372"/>
        <item x="124"/>
        <item x="22"/>
        <item x="51"/>
        <item x="12"/>
        <item x="255"/>
        <item x="321"/>
        <item x="205"/>
        <item x="287"/>
        <item x="154"/>
        <item x="120"/>
        <item x="354"/>
        <item x="346"/>
        <item x="68"/>
        <item x="436"/>
        <item x="371"/>
        <item x="111"/>
        <item x="284"/>
        <item x="201"/>
        <item x="263"/>
        <item x="210"/>
        <item x="131"/>
        <item x="211"/>
        <item x="189"/>
        <item x="48"/>
        <item x="272"/>
        <item x="92"/>
        <item x="278"/>
        <item x="108"/>
        <item x="297"/>
        <item x="112"/>
        <item x="347"/>
        <item x="19"/>
        <item x="69"/>
        <item x="322"/>
        <item x="301"/>
        <item x="335"/>
        <item x="129"/>
        <item x="78"/>
        <item x="375"/>
        <item x="132"/>
        <item x="167"/>
        <item x="384"/>
        <item x="137"/>
        <item x="241"/>
        <item x="299"/>
        <item x="341"/>
        <item x="277"/>
        <item x="141"/>
        <item x="305"/>
        <item x="294"/>
        <item x="79"/>
        <item x="54"/>
        <item x="431"/>
        <item x="3"/>
        <item x="405"/>
        <item x="178"/>
        <item x="176"/>
        <item x="180"/>
        <item x="251"/>
        <item x="187"/>
        <item x="226"/>
        <item x="348"/>
        <item x="56"/>
        <item x="134"/>
        <item x="116"/>
        <item x="234"/>
        <item x="244"/>
        <item x="103"/>
        <item x="312"/>
        <item x="62"/>
        <item x="323"/>
        <item x="158"/>
        <item x="115"/>
        <item x="223"/>
        <item x="109"/>
        <item x="118"/>
        <item x="444"/>
        <item x="199"/>
        <item x="260"/>
        <item x="99"/>
        <item x="298"/>
        <item x="274"/>
        <item x="232"/>
        <item x="344"/>
        <item x="410"/>
        <item x="243"/>
        <item x="393"/>
        <item x="358"/>
        <item x="445"/>
        <item x="32"/>
        <item x="250"/>
        <item x="414"/>
        <item x="182"/>
        <item x="212"/>
        <item x="36"/>
        <item x="258"/>
        <item x="430"/>
        <item x="192"/>
        <item x="135"/>
        <item x="266"/>
        <item x="368"/>
        <item x="252"/>
        <item x="420"/>
        <item x="86"/>
        <item x="349"/>
        <item x="163"/>
        <item x="6"/>
        <item x="106"/>
        <item x="125"/>
        <item x="352"/>
        <item x="411"/>
        <item x="291"/>
        <item x="437"/>
        <item x="194"/>
        <item x="89"/>
        <item x="30"/>
        <item x="279"/>
        <item x="219"/>
        <item x="380"/>
        <item x="273"/>
        <item x="97"/>
        <item x="130"/>
        <item x="379"/>
        <item x="29"/>
        <item x="206"/>
        <item x="325"/>
        <item x="152"/>
        <item x="389"/>
        <item x="179"/>
        <item x="40"/>
        <item x="336"/>
        <item x="191"/>
        <item x="84"/>
        <item x="249"/>
        <item x="198"/>
        <item x="164"/>
        <item x="416"/>
        <item x="302"/>
        <item x="417"/>
        <item x="76"/>
        <item x="315"/>
        <item x="383"/>
        <item x="160"/>
        <item x="55"/>
        <item x="139"/>
        <item x="365"/>
        <item t="default"/>
      </items>
    </pivotField>
    <pivotField showAll="0"/>
    <pivotField showAll="0">
      <items count="6">
        <item x="2"/>
        <item x="0"/>
        <item x="1"/>
        <item x="3"/>
        <item x="4"/>
        <item t="default"/>
      </items>
    </pivotField>
    <pivotField showAll="0"/>
    <pivotField numFmtId="9" showAll="0"/>
    <pivotField showAll="0"/>
    <pivotField showAll="0"/>
  </pivotFields>
  <rowFields count="1">
    <field x="1"/>
  </rowFields>
  <rowItems count="7">
    <i>
      <x/>
    </i>
    <i>
      <x v="1"/>
    </i>
    <i>
      <x v="2"/>
    </i>
    <i>
      <x v="3"/>
    </i>
    <i>
      <x v="4"/>
    </i>
    <i>
      <x v="5"/>
    </i>
    <i t="grand">
      <x/>
    </i>
  </rowItems>
  <colFields count="1">
    <field x="2"/>
  </colFields>
  <colItems count="7">
    <i>
      <x/>
    </i>
    <i>
      <x v="1"/>
    </i>
    <i>
      <x v="2"/>
    </i>
    <i>
      <x v="3"/>
    </i>
    <i>
      <x v="4"/>
    </i>
    <i>
      <x v="5"/>
    </i>
    <i t="grand">
      <x/>
    </i>
  </colItems>
  <dataFields count="1">
    <dataField name="Sum of Total Sale" fld="6" baseField="1" baseItem="1" numFmtId="3"/>
  </dataFields>
  <formats count="10">
    <format dxfId="31">
      <pivotArea type="all" dataOnly="0" outline="0" fieldPosition="0"/>
    </format>
    <format dxfId="30">
      <pivotArea outline="0" collapsedLevelsAreSubtotals="1" fieldPosition="0"/>
    </format>
    <format dxfId="29">
      <pivotArea type="origin" dataOnly="0" labelOnly="1" outline="0" fieldPosition="0"/>
    </format>
    <format dxfId="28">
      <pivotArea field="2" type="button" dataOnly="0" labelOnly="1" outline="0" axis="axisCol" fieldPosition="0"/>
    </format>
    <format dxfId="27">
      <pivotArea type="topRight" dataOnly="0" labelOnly="1" outline="0" fieldPosition="0"/>
    </format>
    <format dxfId="26">
      <pivotArea field="1" type="button" dataOnly="0" labelOnly="1" outline="0" axis="axisRow" fieldPosition="0"/>
    </format>
    <format dxfId="25">
      <pivotArea dataOnly="0" labelOnly="1" fieldPosition="0">
        <references count="1">
          <reference field="1" count="0"/>
        </references>
      </pivotArea>
    </format>
    <format dxfId="24">
      <pivotArea dataOnly="0" labelOnly="1" grandRow="1" outline="0" fieldPosition="0"/>
    </format>
    <format dxfId="23">
      <pivotArea dataOnly="0" labelOnly="1" fieldPosition="0">
        <references count="1">
          <reference field="2" count="0"/>
        </references>
      </pivotArea>
    </format>
    <format dxfId="22">
      <pivotArea dataOnly="0" labelOnly="1" grandCol="1" outline="0" fieldPosition="0"/>
    </format>
  </formats>
  <chartFormats count="1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 chart="0" format="4" series="1">
      <pivotArea type="data" outline="0" fieldPosition="0">
        <references count="2">
          <reference field="4294967294" count="1" selected="0">
            <x v="0"/>
          </reference>
          <reference field="2" count="1" selected="0">
            <x v="4"/>
          </reference>
        </references>
      </pivotArea>
    </chartFormat>
    <chartFormat chart="0" format="5" series="1">
      <pivotArea type="data" outline="0" fieldPosition="0">
        <references count="2">
          <reference field="4294967294" count="1" selected="0">
            <x v="0"/>
          </reference>
          <reference field="2" count="1" selected="0">
            <x v="5"/>
          </reference>
        </references>
      </pivotArea>
    </chartFormat>
    <chartFormat chart="0" format="6" series="1">
      <pivotArea type="data" outline="0" fieldPosition="0">
        <references count="2">
          <reference field="4294967294" count="1" selected="0">
            <x v="0"/>
          </reference>
          <reference field="1" count="1" selected="0">
            <x v="0"/>
          </reference>
        </references>
      </pivotArea>
    </chartFormat>
    <chartFormat chart="0" format="7" series="1">
      <pivotArea type="data" outline="0" fieldPosition="0">
        <references count="2">
          <reference field="4294967294" count="1" selected="0">
            <x v="0"/>
          </reference>
          <reference field="1" count="1" selected="0">
            <x v="1"/>
          </reference>
        </references>
      </pivotArea>
    </chartFormat>
    <chartFormat chart="0" format="8" series="1">
      <pivotArea type="data" outline="0" fieldPosition="0">
        <references count="2">
          <reference field="4294967294" count="1" selected="0">
            <x v="0"/>
          </reference>
          <reference field="1" count="1" selected="0">
            <x v="2"/>
          </reference>
        </references>
      </pivotArea>
    </chartFormat>
    <chartFormat chart="0" format="9" series="1">
      <pivotArea type="data" outline="0" fieldPosition="0">
        <references count="2">
          <reference field="4294967294" count="1" selected="0">
            <x v="0"/>
          </reference>
          <reference field="1" count="1" selected="0">
            <x v="3"/>
          </reference>
        </references>
      </pivotArea>
    </chartFormat>
    <chartFormat chart="0" format="10" series="1">
      <pivotArea type="data" outline="0" fieldPosition="0">
        <references count="2">
          <reference field="4294967294" count="1" selected="0">
            <x v="0"/>
          </reference>
          <reference field="1" count="1" selected="0">
            <x v="4"/>
          </reference>
        </references>
      </pivotArea>
    </chartFormat>
    <chartFormat chart="0" format="11" series="1">
      <pivotArea type="data" outline="0" fieldPosition="0">
        <references count="2">
          <reference field="4294967294" count="1" selected="0">
            <x v="0"/>
          </reference>
          <reference field="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AT_Inc" xr10:uid="{4A76474A-8A43-4D95-AEF2-B3B7CB59E587}" sourceName="VAT Inc">
  <pivotTables>
    <pivotTable tabId="45" name="PivotTable1"/>
  </pivotTables>
  <data>
    <tabular pivotCacheId="1889391172">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gment" xr10:uid="{6BB1FE9F-ACC5-42D3-98FF-EA5B8282C981}" sourceName="Segment">
  <pivotTables>
    <pivotTable tabId="45" name="PivotTable1"/>
  </pivotTables>
  <data>
    <tabular pivotCacheId="1889391172">
      <items count="5">
        <i x="2" s="1"/>
        <i x="0" s="1"/>
        <i x="1" s="1"/>
        <i x="3"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AT Inc" xr10:uid="{FFF0779A-7F6D-4A23-AF46-C726635196D8}" cache="Slicer_VAT_Inc" caption="VAT Inc" style="SlicerStyleLight4" rowHeight="241300"/>
  <slicer name="Segment" xr10:uid="{8E29AE7A-E946-4431-8571-ADD6EDA3CA3F}" cache="Slicer_Segment" caption="Segment"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E87E4D22-CCD3-449F-87D6-C2BCE43440E5}" sourceName="Date">
  <pivotTables>
    <pivotTable tabId="45" name="PivotTable1"/>
  </pivotTables>
  <state minimalRefreshVersion="6" lastRefreshVersion="6" pivotCacheId="1889391172" filterType="unknown">
    <bounds startDate="2023-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7D077CB2-DA65-4FA4-AA82-9384169D2B92}" cache="NativeTimeline_Date" caption="Date" level="2" selectionLevel="2" scrollPosition="2023-03-07T00:00:00"/>
</timelines>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11/relationships/timeline" Target="../timelines/timeline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9959-C629-4971-80E8-8264C281937B}">
  <dimension ref="A1:V36"/>
  <sheetViews>
    <sheetView workbookViewId="0">
      <selection activeCell="I18" sqref="I18"/>
    </sheetView>
  </sheetViews>
  <sheetFormatPr defaultRowHeight="15" x14ac:dyDescent="0.25"/>
  <cols>
    <col min="1" max="2" width="16.28515625" bestFit="1" customWidth="1"/>
    <col min="3" max="3" width="9.28515625" bestFit="1" customWidth="1"/>
    <col min="4" max="5" width="9.140625" bestFit="1" customWidth="1"/>
    <col min="6" max="7" width="10.140625" bestFit="1" customWidth="1"/>
    <col min="8" max="8" width="11.28515625" bestFit="1" customWidth="1"/>
    <col min="9" max="9" width="10.140625" bestFit="1" customWidth="1"/>
    <col min="10" max="10" width="12.28515625" bestFit="1" customWidth="1"/>
    <col min="11" max="11" width="10.85546875" bestFit="1" customWidth="1"/>
    <col min="12" max="12" width="14.140625" bestFit="1" customWidth="1"/>
    <col min="13" max="13" width="14.28515625" bestFit="1" customWidth="1"/>
    <col min="14" max="14" width="16.28515625" bestFit="1" customWidth="1"/>
    <col min="15" max="15" width="10.140625" bestFit="1" customWidth="1"/>
    <col min="16" max="16" width="12.28515625" bestFit="1" customWidth="1"/>
    <col min="17" max="17" width="10.85546875" bestFit="1" customWidth="1"/>
    <col min="18" max="18" width="14.140625" bestFit="1" customWidth="1"/>
    <col min="19" max="19" width="14" bestFit="1" customWidth="1"/>
    <col min="20" max="20" width="16.28515625" bestFit="1" customWidth="1"/>
    <col min="21" max="21" width="10.140625" bestFit="1" customWidth="1"/>
    <col min="22" max="22" width="12.28515625" bestFit="1" customWidth="1"/>
    <col min="23" max="23" width="10.85546875" bestFit="1" customWidth="1"/>
    <col min="24" max="24" width="14.140625" bestFit="1" customWidth="1"/>
    <col min="25" max="25" width="11.140625" bestFit="1" customWidth="1"/>
    <col min="26" max="26" width="16.28515625" bestFit="1" customWidth="1"/>
    <col min="27" max="27" width="10.140625" bestFit="1" customWidth="1"/>
    <col min="28" max="28" width="12.28515625" bestFit="1" customWidth="1"/>
    <col min="29" max="29" width="10.85546875" bestFit="1" customWidth="1"/>
    <col min="30" max="30" width="14.140625" bestFit="1" customWidth="1"/>
    <col min="31" max="31" width="10" bestFit="1" customWidth="1"/>
    <col min="32" max="32" width="16.28515625" bestFit="1" customWidth="1"/>
    <col min="33" max="33" width="10.140625" bestFit="1" customWidth="1"/>
    <col min="34" max="34" width="12.28515625" bestFit="1" customWidth="1"/>
    <col min="35" max="35" width="10.85546875" bestFit="1" customWidth="1"/>
    <col min="36" max="36" width="14.140625" bestFit="1" customWidth="1"/>
    <col min="38" max="38" width="11.28515625" bestFit="1" customWidth="1"/>
  </cols>
  <sheetData>
    <row r="1" spans="1:22" x14ac:dyDescent="0.25">
      <c r="A1" s="16"/>
      <c r="B1" s="16"/>
      <c r="C1" s="16"/>
      <c r="D1" s="16"/>
      <c r="E1" s="16"/>
      <c r="F1" s="16"/>
      <c r="G1" s="16"/>
      <c r="H1" s="16"/>
      <c r="I1" s="16"/>
      <c r="J1" s="16"/>
      <c r="K1" s="16"/>
      <c r="L1" s="16"/>
      <c r="M1" s="16"/>
      <c r="N1" s="16"/>
      <c r="O1" s="16"/>
      <c r="P1" s="16"/>
      <c r="Q1" s="16"/>
      <c r="R1" s="16"/>
      <c r="S1" s="16"/>
      <c r="T1" s="16"/>
      <c r="U1" s="16"/>
      <c r="V1" s="16"/>
    </row>
    <row r="2" spans="1:22" x14ac:dyDescent="0.25">
      <c r="A2" s="16"/>
      <c r="B2" s="16"/>
      <c r="C2" s="16"/>
      <c r="D2" s="16"/>
      <c r="E2" s="16"/>
      <c r="F2" s="16"/>
      <c r="G2" s="16"/>
      <c r="H2" s="16"/>
      <c r="I2" s="16"/>
      <c r="J2" s="16"/>
      <c r="K2" s="16"/>
      <c r="L2" s="16"/>
      <c r="M2" s="16"/>
      <c r="N2" s="16"/>
      <c r="O2" s="16"/>
      <c r="P2" s="16"/>
      <c r="Q2" s="16"/>
      <c r="R2" s="16"/>
      <c r="S2" s="16"/>
      <c r="T2" s="16"/>
      <c r="U2" s="16"/>
      <c r="V2" s="16"/>
    </row>
    <row r="3" spans="1:22" x14ac:dyDescent="0.25">
      <c r="A3" s="16" t="s">
        <v>389</v>
      </c>
      <c r="B3" s="16" t="s">
        <v>390</v>
      </c>
      <c r="C3" s="16"/>
      <c r="D3" s="16"/>
      <c r="E3" s="16"/>
      <c r="F3" s="16"/>
      <c r="G3" s="16"/>
      <c r="H3" s="16"/>
      <c r="I3" s="16"/>
      <c r="J3" s="16"/>
      <c r="K3" s="16"/>
      <c r="L3" s="16"/>
      <c r="M3" s="16"/>
      <c r="N3" s="16"/>
      <c r="O3" s="16"/>
      <c r="P3" s="16"/>
      <c r="Q3" s="16"/>
      <c r="R3" s="16"/>
      <c r="S3" s="16"/>
      <c r="T3" s="16"/>
      <c r="U3" s="16"/>
      <c r="V3" s="16"/>
    </row>
    <row r="4" spans="1:22" x14ac:dyDescent="0.25">
      <c r="A4" s="16" t="s">
        <v>387</v>
      </c>
      <c r="B4" s="16" t="s">
        <v>38</v>
      </c>
      <c r="C4" s="16" t="s">
        <v>25</v>
      </c>
      <c r="D4" s="16" t="s">
        <v>30</v>
      </c>
      <c r="E4" s="16" t="s">
        <v>35</v>
      </c>
      <c r="F4" s="16" t="s">
        <v>36</v>
      </c>
      <c r="G4" s="16" t="s">
        <v>37</v>
      </c>
      <c r="H4" s="16" t="s">
        <v>388</v>
      </c>
      <c r="I4" s="16"/>
      <c r="J4" s="16"/>
      <c r="K4" s="16"/>
      <c r="L4" s="16"/>
      <c r="M4" s="16"/>
      <c r="N4" s="16"/>
      <c r="O4" s="16"/>
      <c r="P4" s="16"/>
      <c r="Q4" s="16"/>
      <c r="R4" s="16"/>
      <c r="S4" s="16"/>
      <c r="T4" s="16"/>
      <c r="U4" s="16"/>
      <c r="V4" s="16"/>
    </row>
    <row r="5" spans="1:22" x14ac:dyDescent="0.25">
      <c r="A5" s="17" t="s">
        <v>29</v>
      </c>
      <c r="B5" s="18">
        <v>6869791</v>
      </c>
      <c r="C5" s="18">
        <v>139034</v>
      </c>
      <c r="D5" s="18">
        <v>139390</v>
      </c>
      <c r="E5" s="18">
        <v>824261</v>
      </c>
      <c r="F5" s="18">
        <v>5126654</v>
      </c>
      <c r="G5" s="18">
        <v>10608793</v>
      </c>
      <c r="H5" s="18">
        <v>23707923</v>
      </c>
      <c r="I5" s="16"/>
      <c r="J5" s="16"/>
      <c r="K5" s="16"/>
      <c r="L5" s="16"/>
      <c r="M5" s="16"/>
      <c r="N5" s="16"/>
      <c r="O5" s="16"/>
      <c r="P5" s="16"/>
      <c r="Q5" s="16"/>
      <c r="R5" s="16"/>
      <c r="S5" s="16"/>
      <c r="T5" s="16"/>
      <c r="U5" s="16"/>
      <c r="V5" s="16"/>
    </row>
    <row r="6" spans="1:22" x14ac:dyDescent="0.25">
      <c r="A6" s="17" t="s">
        <v>27</v>
      </c>
      <c r="B6" s="18">
        <v>10067535</v>
      </c>
      <c r="C6" s="18">
        <v>140994</v>
      </c>
      <c r="D6" s="18">
        <v>188427</v>
      </c>
      <c r="E6" s="18">
        <v>569198</v>
      </c>
      <c r="F6" s="18">
        <v>4191460</v>
      </c>
      <c r="G6" s="18">
        <v>8229232</v>
      </c>
      <c r="H6" s="18">
        <v>23386846</v>
      </c>
      <c r="I6" s="16"/>
      <c r="J6" s="16"/>
      <c r="K6" s="16"/>
      <c r="L6" s="16"/>
      <c r="M6" s="16"/>
      <c r="N6" s="16"/>
      <c r="O6" s="16"/>
      <c r="P6" s="16"/>
      <c r="Q6" s="16"/>
      <c r="R6" s="16"/>
      <c r="S6" s="16"/>
      <c r="T6" s="16"/>
      <c r="U6" s="16"/>
      <c r="V6" s="16"/>
    </row>
    <row r="7" spans="1:22" x14ac:dyDescent="0.25">
      <c r="A7" s="17" t="s">
        <v>32</v>
      </c>
      <c r="B7" s="18">
        <v>6608484</v>
      </c>
      <c r="C7" s="18">
        <v>100725</v>
      </c>
      <c r="D7" s="18">
        <v>209665</v>
      </c>
      <c r="E7" s="18">
        <v>836475</v>
      </c>
      <c r="F7" s="18">
        <v>4348323</v>
      </c>
      <c r="G7" s="18">
        <v>8674149</v>
      </c>
      <c r="H7" s="18">
        <v>20777821</v>
      </c>
      <c r="I7" s="16"/>
      <c r="J7" s="16"/>
      <c r="K7" s="16"/>
      <c r="L7" s="16"/>
      <c r="M7" s="16"/>
      <c r="N7" s="16"/>
      <c r="O7" s="16"/>
      <c r="P7" s="16"/>
      <c r="Q7" s="16"/>
      <c r="R7" s="16"/>
      <c r="S7" s="16"/>
      <c r="T7" s="16"/>
      <c r="U7" s="16"/>
      <c r="V7" s="16"/>
    </row>
    <row r="8" spans="1:22" x14ac:dyDescent="0.25">
      <c r="A8" s="17" t="s">
        <v>43</v>
      </c>
      <c r="B8" s="18">
        <v>10112634</v>
      </c>
      <c r="C8" s="18">
        <v>99379</v>
      </c>
      <c r="D8" s="18">
        <v>196297</v>
      </c>
      <c r="E8" s="18">
        <v>798146</v>
      </c>
      <c r="F8" s="18">
        <v>3852753</v>
      </c>
      <c r="G8" s="18">
        <v>7926662</v>
      </c>
      <c r="H8" s="18">
        <v>22985871</v>
      </c>
      <c r="I8" s="16"/>
      <c r="J8" s="16"/>
      <c r="K8" s="16"/>
      <c r="L8" s="16"/>
      <c r="M8" s="16"/>
      <c r="N8" s="16"/>
      <c r="O8" s="16"/>
      <c r="P8" s="16"/>
      <c r="Q8" s="16"/>
      <c r="R8" s="16"/>
      <c r="S8" s="16"/>
      <c r="T8" s="16"/>
      <c r="U8" s="16"/>
      <c r="V8" s="16"/>
    </row>
    <row r="9" spans="1:22" x14ac:dyDescent="0.25">
      <c r="A9" s="17" t="s">
        <v>44</v>
      </c>
      <c r="B9" s="18">
        <v>8185575</v>
      </c>
      <c r="C9" s="18">
        <v>127231</v>
      </c>
      <c r="D9" s="18">
        <v>213617</v>
      </c>
      <c r="E9" s="18">
        <v>965669</v>
      </c>
      <c r="F9" s="18">
        <v>4981061</v>
      </c>
      <c r="G9" s="18">
        <v>10807378</v>
      </c>
      <c r="H9" s="18">
        <v>25280531</v>
      </c>
      <c r="I9" s="16"/>
      <c r="J9" s="16"/>
      <c r="K9" s="16"/>
      <c r="L9" s="16"/>
      <c r="M9" s="16"/>
      <c r="N9" s="16"/>
      <c r="O9" s="16"/>
      <c r="P9" s="16"/>
      <c r="Q9" s="16"/>
      <c r="R9" s="16"/>
      <c r="S9" s="16"/>
      <c r="T9" s="16"/>
      <c r="U9" s="16"/>
      <c r="V9" s="16"/>
    </row>
    <row r="10" spans="1:22" x14ac:dyDescent="0.25">
      <c r="A10" s="17" t="s">
        <v>42</v>
      </c>
      <c r="B10" s="18">
        <v>9430387</v>
      </c>
      <c r="C10" s="18">
        <v>126172</v>
      </c>
      <c r="D10" s="18">
        <v>197887</v>
      </c>
      <c r="E10" s="18">
        <v>577810</v>
      </c>
      <c r="F10" s="18">
        <v>2595757</v>
      </c>
      <c r="G10" s="18">
        <v>6472248</v>
      </c>
      <c r="H10" s="18">
        <v>19400261</v>
      </c>
      <c r="I10" s="16"/>
      <c r="J10" s="16"/>
      <c r="K10" s="16"/>
      <c r="L10" s="16"/>
      <c r="M10" s="16"/>
      <c r="N10" s="16"/>
      <c r="O10" s="16"/>
      <c r="P10" s="16"/>
      <c r="Q10" s="16"/>
      <c r="R10" s="16"/>
      <c r="S10" s="16"/>
      <c r="T10" s="16"/>
      <c r="U10" s="16"/>
      <c r="V10" s="16"/>
    </row>
    <row r="11" spans="1:22" x14ac:dyDescent="0.25">
      <c r="A11" s="17" t="s">
        <v>388</v>
      </c>
      <c r="B11" s="18">
        <v>51274406</v>
      </c>
      <c r="C11" s="18">
        <v>733535</v>
      </c>
      <c r="D11" s="18">
        <v>1145283</v>
      </c>
      <c r="E11" s="18">
        <v>4571559</v>
      </c>
      <c r="F11" s="18">
        <v>25096008</v>
      </c>
      <c r="G11" s="18">
        <v>52718462</v>
      </c>
      <c r="H11" s="18">
        <v>135539253</v>
      </c>
      <c r="I11" s="16"/>
      <c r="J11" s="16"/>
      <c r="K11" s="16"/>
      <c r="L11" s="16"/>
      <c r="M11" s="16"/>
      <c r="N11" s="16"/>
      <c r="O11" s="16"/>
      <c r="P11" s="16"/>
      <c r="Q11" s="16"/>
      <c r="R11" s="16"/>
      <c r="S11" s="16"/>
      <c r="T11" s="16"/>
      <c r="U11" s="16"/>
      <c r="V11" s="16"/>
    </row>
    <row r="12" spans="1:22" x14ac:dyDescent="0.25">
      <c r="A12" s="16"/>
      <c r="B12" s="16"/>
      <c r="C12" s="16"/>
      <c r="D12" s="16"/>
      <c r="E12" s="16"/>
      <c r="F12" s="16"/>
      <c r="G12" s="16"/>
      <c r="H12" s="16"/>
      <c r="I12" s="16"/>
      <c r="J12" s="16"/>
      <c r="K12" s="16"/>
      <c r="L12" s="16"/>
      <c r="M12" s="16"/>
      <c r="N12" s="16"/>
      <c r="O12" s="16"/>
      <c r="P12" s="16"/>
      <c r="Q12" s="16"/>
      <c r="R12" s="16"/>
      <c r="S12" s="16"/>
      <c r="T12" s="16"/>
      <c r="U12" s="16"/>
      <c r="V12" s="16"/>
    </row>
    <row r="13" spans="1:22" x14ac:dyDescent="0.25">
      <c r="A13" s="16"/>
      <c r="B13" s="16"/>
      <c r="C13" s="16"/>
      <c r="D13" s="16"/>
      <c r="E13" s="16"/>
      <c r="F13" s="16"/>
      <c r="G13" s="16"/>
      <c r="H13" s="16"/>
      <c r="I13" s="16"/>
      <c r="J13" s="16"/>
      <c r="K13" s="16"/>
      <c r="L13" s="16"/>
      <c r="M13" s="16"/>
      <c r="N13" s="16"/>
      <c r="O13" s="16"/>
      <c r="P13" s="16"/>
      <c r="Q13" s="16"/>
      <c r="R13" s="16"/>
      <c r="S13" s="16"/>
      <c r="T13" s="16"/>
      <c r="U13" s="16"/>
      <c r="V13" s="16"/>
    </row>
    <row r="14" spans="1:22" x14ac:dyDescent="0.25">
      <c r="A14" s="16"/>
      <c r="B14" s="16"/>
      <c r="C14" s="16"/>
      <c r="D14" s="16"/>
      <c r="E14" s="16"/>
      <c r="F14" s="16"/>
      <c r="G14" s="16"/>
      <c r="H14" s="16"/>
      <c r="I14" s="16"/>
      <c r="J14" s="16"/>
      <c r="K14" s="16"/>
      <c r="L14" s="16"/>
      <c r="M14" s="16"/>
      <c r="N14" s="16"/>
      <c r="O14" s="16"/>
      <c r="P14" s="16"/>
      <c r="Q14" s="16"/>
      <c r="R14" s="16"/>
      <c r="S14" s="16"/>
      <c r="T14" s="16"/>
      <c r="U14" s="16"/>
      <c r="V14" s="16"/>
    </row>
    <row r="15" spans="1:22" x14ac:dyDescent="0.25">
      <c r="A15" s="16"/>
      <c r="B15" s="16"/>
      <c r="C15" s="16"/>
      <c r="D15" s="16"/>
      <c r="E15" s="16"/>
      <c r="F15" s="16"/>
      <c r="G15" s="16"/>
      <c r="H15" s="16"/>
      <c r="I15" s="16"/>
      <c r="J15" s="16"/>
      <c r="K15" s="16"/>
      <c r="L15" s="16"/>
      <c r="M15" s="16"/>
      <c r="N15" s="16"/>
      <c r="O15" s="16"/>
      <c r="P15" s="16"/>
      <c r="Q15" s="16"/>
      <c r="R15" s="16"/>
      <c r="S15" s="16"/>
      <c r="T15" s="16"/>
      <c r="U15" s="16"/>
      <c r="V15" s="16"/>
    </row>
    <row r="16" spans="1:22" x14ac:dyDescent="0.25">
      <c r="A16" s="16"/>
      <c r="B16" s="16"/>
      <c r="C16" s="16"/>
      <c r="D16" s="16"/>
      <c r="E16" s="16"/>
      <c r="F16" s="16"/>
      <c r="G16" s="16"/>
      <c r="H16" s="16"/>
      <c r="I16" s="16"/>
      <c r="J16" s="16"/>
      <c r="K16" s="16"/>
      <c r="L16" s="16"/>
      <c r="M16" s="16"/>
      <c r="N16" s="16"/>
      <c r="O16" s="16"/>
      <c r="P16" s="16"/>
      <c r="Q16" s="16"/>
      <c r="R16" s="16"/>
      <c r="S16" s="16"/>
      <c r="T16" s="16"/>
      <c r="U16" s="16"/>
      <c r="V16" s="16"/>
    </row>
    <row r="17" spans="1:22" x14ac:dyDescent="0.25">
      <c r="A17" s="16"/>
      <c r="B17" s="16"/>
      <c r="C17" s="16"/>
      <c r="D17" s="16"/>
      <c r="E17" s="16"/>
      <c r="F17" s="16"/>
      <c r="G17" s="16"/>
      <c r="H17" s="16"/>
      <c r="I17" s="16"/>
      <c r="J17" s="16"/>
      <c r="K17" s="16"/>
      <c r="L17" s="16"/>
      <c r="M17" s="16"/>
      <c r="N17" s="16"/>
      <c r="O17" s="16"/>
      <c r="P17" s="16"/>
      <c r="Q17" s="16"/>
      <c r="R17" s="16"/>
      <c r="S17" s="16"/>
      <c r="T17" s="16"/>
      <c r="U17" s="16"/>
      <c r="V17" s="16"/>
    </row>
    <row r="18" spans="1:22" x14ac:dyDescent="0.25">
      <c r="A18" s="16"/>
      <c r="B18" s="16"/>
      <c r="C18" s="16"/>
      <c r="D18" s="16"/>
      <c r="E18" s="16"/>
      <c r="F18" s="16"/>
      <c r="G18" s="16"/>
      <c r="H18" s="16"/>
      <c r="I18" s="16"/>
      <c r="J18" s="16"/>
      <c r="K18" s="16"/>
      <c r="L18" s="16"/>
      <c r="M18" s="16"/>
      <c r="N18" s="16"/>
      <c r="O18" s="16"/>
      <c r="P18" s="16"/>
      <c r="Q18" s="16"/>
      <c r="R18" s="16"/>
      <c r="S18" s="16"/>
      <c r="T18" s="16"/>
      <c r="U18" s="16"/>
      <c r="V18" s="16"/>
    </row>
    <row r="19" spans="1:22" x14ac:dyDescent="0.25">
      <c r="A19" s="16"/>
      <c r="B19" s="16"/>
      <c r="C19" s="16"/>
      <c r="D19" s="16"/>
      <c r="E19" s="16"/>
      <c r="F19" s="16"/>
      <c r="G19" s="16"/>
      <c r="H19" s="16"/>
      <c r="I19" s="16"/>
      <c r="J19" s="16"/>
      <c r="K19" s="16"/>
      <c r="L19" s="16"/>
      <c r="M19" s="16"/>
      <c r="N19" s="16"/>
      <c r="O19" s="16"/>
      <c r="P19" s="16"/>
      <c r="Q19" s="16"/>
      <c r="R19" s="16"/>
      <c r="S19" s="16"/>
      <c r="T19" s="16"/>
      <c r="U19" s="16"/>
      <c r="V19" s="16"/>
    </row>
    <row r="20" spans="1:22" x14ac:dyDescent="0.25">
      <c r="A20" s="16"/>
      <c r="B20" s="16"/>
      <c r="C20" s="16"/>
      <c r="D20" s="16"/>
      <c r="E20" s="16"/>
      <c r="F20" s="16"/>
      <c r="G20" s="16"/>
      <c r="H20" s="16"/>
      <c r="I20" s="16"/>
      <c r="J20" s="16"/>
      <c r="K20" s="16"/>
      <c r="L20" s="16"/>
      <c r="M20" s="16"/>
      <c r="N20" s="16"/>
      <c r="O20" s="16"/>
      <c r="P20" s="16"/>
      <c r="Q20" s="16"/>
      <c r="R20" s="16"/>
      <c r="S20" s="16"/>
      <c r="T20" s="16"/>
      <c r="U20" s="16"/>
      <c r="V20" s="16"/>
    </row>
    <row r="21" spans="1:22" x14ac:dyDescent="0.25">
      <c r="A21" s="16"/>
      <c r="B21" s="16"/>
      <c r="C21" s="16"/>
      <c r="D21" s="16"/>
      <c r="E21" s="16"/>
      <c r="F21" s="16"/>
      <c r="G21" s="16"/>
      <c r="H21" s="16"/>
      <c r="I21" s="16"/>
      <c r="J21" s="16"/>
      <c r="K21" s="16"/>
      <c r="L21" s="16"/>
      <c r="M21" s="16"/>
      <c r="N21" s="16"/>
      <c r="O21" s="16"/>
      <c r="P21" s="16"/>
      <c r="Q21" s="16"/>
      <c r="R21" s="16"/>
      <c r="S21" s="16"/>
      <c r="T21" s="16"/>
      <c r="U21" s="16"/>
      <c r="V21" s="16"/>
    </row>
    <row r="22" spans="1:22" x14ac:dyDescent="0.25">
      <c r="A22" s="16"/>
      <c r="B22" s="16"/>
      <c r="C22" s="16"/>
      <c r="D22" s="16"/>
      <c r="E22" s="16"/>
      <c r="F22" s="16"/>
      <c r="G22" s="16"/>
      <c r="H22" s="16"/>
      <c r="I22" s="16"/>
      <c r="J22" s="16"/>
      <c r="K22" s="16"/>
      <c r="L22" s="16"/>
      <c r="M22" s="16"/>
      <c r="N22" s="16"/>
      <c r="O22" s="16"/>
      <c r="P22" s="16"/>
      <c r="Q22" s="16"/>
      <c r="R22" s="16"/>
      <c r="S22" s="16"/>
      <c r="T22" s="16"/>
      <c r="U22" s="16"/>
      <c r="V22" s="16"/>
    </row>
    <row r="23" spans="1:22" x14ac:dyDescent="0.25">
      <c r="A23" s="16"/>
      <c r="B23" s="16"/>
      <c r="C23" s="16"/>
      <c r="D23" s="16"/>
      <c r="E23" s="16"/>
      <c r="F23" s="16"/>
      <c r="G23" s="16"/>
      <c r="H23" s="16"/>
      <c r="I23" s="16"/>
      <c r="J23" s="16"/>
      <c r="K23" s="16"/>
      <c r="L23" s="16"/>
      <c r="M23" s="16"/>
      <c r="N23" s="16"/>
      <c r="O23" s="16"/>
      <c r="P23" s="16"/>
      <c r="Q23" s="16"/>
      <c r="R23" s="16"/>
      <c r="S23" s="16"/>
      <c r="T23" s="16"/>
      <c r="U23" s="16"/>
      <c r="V23" s="16"/>
    </row>
    <row r="24" spans="1:22" x14ac:dyDescent="0.25">
      <c r="A24" s="16"/>
      <c r="B24" s="16"/>
      <c r="C24" s="16"/>
      <c r="D24" s="16"/>
      <c r="E24" s="16"/>
      <c r="F24" s="16"/>
      <c r="G24" s="16"/>
      <c r="H24" s="16"/>
      <c r="I24" s="16"/>
      <c r="J24" s="16"/>
      <c r="K24" s="16"/>
      <c r="L24" s="16"/>
      <c r="M24" s="16"/>
      <c r="N24" s="16"/>
      <c r="O24" s="16"/>
      <c r="P24" s="16"/>
      <c r="Q24" s="16"/>
      <c r="R24" s="16"/>
      <c r="S24" s="16"/>
      <c r="T24" s="16"/>
      <c r="U24" s="16"/>
      <c r="V24" s="16"/>
    </row>
    <row r="25" spans="1:22" x14ac:dyDescent="0.25">
      <c r="A25" s="16"/>
      <c r="B25" s="16"/>
      <c r="C25" s="16"/>
      <c r="D25" s="16"/>
      <c r="E25" s="16"/>
      <c r="F25" s="16"/>
      <c r="G25" s="16"/>
      <c r="H25" s="16"/>
      <c r="I25" s="16"/>
      <c r="J25" s="16"/>
      <c r="K25" s="16"/>
      <c r="L25" s="16"/>
      <c r="M25" s="16"/>
      <c r="N25" s="16"/>
      <c r="O25" s="16"/>
      <c r="P25" s="16"/>
      <c r="Q25" s="16"/>
      <c r="R25" s="16"/>
      <c r="S25" s="16"/>
      <c r="T25" s="16"/>
      <c r="U25" s="16"/>
      <c r="V25" s="16"/>
    </row>
    <row r="26" spans="1:22" x14ac:dyDescent="0.25">
      <c r="A26" s="16"/>
      <c r="B26" s="16"/>
      <c r="C26" s="16"/>
      <c r="D26" s="16"/>
      <c r="E26" s="16"/>
      <c r="F26" s="16"/>
      <c r="G26" s="16"/>
      <c r="H26" s="16"/>
      <c r="I26" s="16"/>
      <c r="J26" s="16"/>
      <c r="K26" s="16"/>
      <c r="L26" s="16"/>
      <c r="M26" s="16"/>
      <c r="N26" s="16"/>
      <c r="O26" s="16"/>
      <c r="P26" s="16"/>
      <c r="Q26" s="16"/>
      <c r="R26" s="16"/>
      <c r="S26" s="16"/>
      <c r="T26" s="16"/>
      <c r="U26" s="16"/>
      <c r="V26" s="16"/>
    </row>
    <row r="27" spans="1:22" x14ac:dyDescent="0.25">
      <c r="A27" s="16"/>
      <c r="B27" s="16"/>
      <c r="C27" s="16"/>
      <c r="D27" s="16"/>
      <c r="E27" s="16"/>
      <c r="F27" s="16"/>
      <c r="G27" s="16"/>
      <c r="H27" s="16"/>
      <c r="I27" s="16"/>
      <c r="J27" s="16"/>
      <c r="K27" s="16"/>
      <c r="L27" s="16"/>
      <c r="M27" s="16"/>
      <c r="N27" s="16"/>
      <c r="O27" s="16"/>
      <c r="P27" s="16"/>
      <c r="Q27" s="16"/>
      <c r="R27" s="16"/>
      <c r="S27" s="16"/>
      <c r="T27" s="16"/>
      <c r="U27" s="16"/>
      <c r="V27" s="16"/>
    </row>
    <row r="28" spans="1:22" x14ac:dyDescent="0.25">
      <c r="A28" s="16"/>
      <c r="B28" s="16"/>
      <c r="C28" s="16"/>
      <c r="D28" s="16"/>
      <c r="E28" s="16"/>
      <c r="F28" s="16"/>
      <c r="G28" s="16"/>
      <c r="H28" s="16"/>
      <c r="I28" s="16"/>
      <c r="J28" s="16"/>
      <c r="K28" s="16"/>
      <c r="L28" s="16"/>
      <c r="M28" s="16"/>
      <c r="N28" s="16"/>
      <c r="O28" s="16"/>
      <c r="P28" s="16"/>
      <c r="Q28" s="16"/>
      <c r="R28" s="16"/>
      <c r="S28" s="16"/>
      <c r="T28" s="16"/>
      <c r="U28" s="16"/>
      <c r="V28" s="16"/>
    </row>
    <row r="29" spans="1:22" x14ac:dyDescent="0.25">
      <c r="A29" s="16"/>
      <c r="B29" s="16"/>
      <c r="C29" s="16"/>
      <c r="D29" s="16"/>
      <c r="E29" s="16"/>
      <c r="F29" s="16"/>
      <c r="G29" s="16"/>
      <c r="H29" s="16"/>
      <c r="I29" s="16"/>
      <c r="J29" s="16"/>
      <c r="K29" s="16"/>
      <c r="L29" s="16"/>
      <c r="M29" s="16"/>
      <c r="N29" s="16"/>
      <c r="O29" s="16"/>
      <c r="P29" s="16"/>
      <c r="Q29" s="16"/>
      <c r="R29" s="16"/>
      <c r="S29" s="16"/>
      <c r="T29" s="16"/>
      <c r="U29" s="16"/>
      <c r="V29" s="16"/>
    </row>
    <row r="30" spans="1:22" x14ac:dyDescent="0.25">
      <c r="A30" s="16"/>
      <c r="B30" s="16"/>
      <c r="C30" s="16"/>
      <c r="D30" s="16"/>
      <c r="E30" s="16"/>
      <c r="F30" s="16"/>
      <c r="G30" s="16"/>
      <c r="H30" s="16"/>
      <c r="I30" s="16"/>
      <c r="J30" s="16"/>
      <c r="K30" s="16"/>
      <c r="L30" s="16"/>
      <c r="M30" s="16"/>
      <c r="N30" s="16"/>
      <c r="O30" s="16"/>
      <c r="P30" s="16"/>
      <c r="Q30" s="16"/>
      <c r="R30" s="16"/>
      <c r="S30" s="16"/>
      <c r="T30" s="16"/>
      <c r="U30" s="16"/>
      <c r="V30" s="16"/>
    </row>
    <row r="31" spans="1:22" x14ac:dyDescent="0.25">
      <c r="A31" s="16"/>
      <c r="B31" s="16"/>
      <c r="C31" s="16"/>
      <c r="D31" s="16"/>
      <c r="E31" s="16"/>
      <c r="F31" s="16"/>
      <c r="G31" s="16"/>
      <c r="H31" s="16"/>
      <c r="I31" s="16"/>
      <c r="J31" s="16"/>
      <c r="K31" s="16"/>
      <c r="L31" s="16"/>
      <c r="M31" s="16"/>
      <c r="N31" s="16"/>
      <c r="O31" s="16"/>
      <c r="P31" s="16"/>
      <c r="Q31" s="16"/>
      <c r="R31" s="16"/>
      <c r="S31" s="16"/>
      <c r="T31" s="16"/>
      <c r="U31" s="16"/>
      <c r="V31" s="16"/>
    </row>
    <row r="32" spans="1:22" x14ac:dyDescent="0.25">
      <c r="A32" s="16"/>
      <c r="B32" s="16"/>
      <c r="C32" s="16"/>
      <c r="D32" s="16"/>
      <c r="E32" s="16"/>
      <c r="F32" s="16"/>
      <c r="G32" s="16"/>
      <c r="H32" s="16"/>
      <c r="I32" s="16"/>
      <c r="J32" s="16"/>
      <c r="K32" s="16"/>
      <c r="L32" s="16"/>
      <c r="M32" s="16"/>
      <c r="N32" s="16"/>
      <c r="O32" s="16"/>
      <c r="P32" s="16"/>
      <c r="Q32" s="16"/>
      <c r="R32" s="16"/>
      <c r="S32" s="16"/>
      <c r="T32" s="16"/>
      <c r="U32" s="16"/>
      <c r="V32" s="16"/>
    </row>
    <row r="33" spans="1:22" x14ac:dyDescent="0.25">
      <c r="A33" s="16"/>
      <c r="B33" s="16"/>
      <c r="C33" s="16"/>
      <c r="D33" s="16"/>
      <c r="E33" s="16"/>
      <c r="F33" s="16"/>
      <c r="G33" s="16"/>
      <c r="H33" s="16"/>
      <c r="I33" s="16"/>
      <c r="J33" s="16"/>
      <c r="K33" s="16"/>
      <c r="L33" s="16"/>
      <c r="M33" s="16"/>
      <c r="N33" s="16"/>
      <c r="O33" s="16"/>
      <c r="P33" s="16"/>
      <c r="Q33" s="16"/>
      <c r="R33" s="16"/>
      <c r="S33" s="16"/>
      <c r="T33" s="16"/>
      <c r="U33" s="16"/>
      <c r="V33" s="16"/>
    </row>
    <row r="34" spans="1:22" x14ac:dyDescent="0.25">
      <c r="A34" s="16"/>
      <c r="B34" s="16"/>
      <c r="C34" s="16"/>
      <c r="D34" s="16"/>
      <c r="E34" s="16"/>
      <c r="F34" s="16"/>
      <c r="G34" s="16"/>
      <c r="H34" s="16"/>
      <c r="I34" s="16"/>
      <c r="J34" s="16"/>
      <c r="K34" s="16"/>
      <c r="L34" s="16"/>
      <c r="M34" s="16"/>
      <c r="N34" s="16"/>
      <c r="O34" s="16"/>
      <c r="P34" s="16"/>
      <c r="Q34" s="16"/>
      <c r="R34" s="16"/>
      <c r="S34" s="16"/>
      <c r="T34" s="16"/>
      <c r="U34" s="16"/>
      <c r="V34" s="16"/>
    </row>
    <row r="35" spans="1:22" x14ac:dyDescent="0.25">
      <c r="A35" s="16"/>
      <c r="B35" s="16"/>
      <c r="C35" s="16"/>
      <c r="D35" s="16"/>
      <c r="E35" s="16"/>
      <c r="F35" s="16"/>
      <c r="G35" s="16"/>
      <c r="H35" s="16"/>
      <c r="I35" s="16"/>
      <c r="J35" s="16"/>
      <c r="K35" s="16"/>
      <c r="L35" s="16"/>
      <c r="M35" s="16"/>
      <c r="N35" s="16"/>
      <c r="O35" s="16"/>
      <c r="P35" s="16"/>
      <c r="Q35" s="16"/>
      <c r="R35" s="16"/>
      <c r="S35" s="16"/>
      <c r="T35" s="16"/>
      <c r="U35" s="16"/>
      <c r="V35" s="16"/>
    </row>
    <row r="36" spans="1:22" x14ac:dyDescent="0.25">
      <c r="A36" s="16"/>
      <c r="B36" s="16"/>
      <c r="C36" s="16"/>
      <c r="D36" s="16"/>
      <c r="E36" s="16"/>
      <c r="F36" s="16"/>
      <c r="G36" s="16"/>
      <c r="H36" s="16"/>
      <c r="I36" s="16"/>
      <c r="J36" s="16"/>
      <c r="K36" s="16"/>
      <c r="L36" s="16"/>
      <c r="M36" s="16"/>
      <c r="N36" s="16"/>
      <c r="O36" s="16"/>
      <c r="P36" s="16"/>
      <c r="Q36" s="16"/>
      <c r="R36" s="16"/>
      <c r="S36" s="16"/>
      <c r="T36" s="16"/>
      <c r="U36" s="16"/>
      <c r="V36" s="16"/>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D32ED-1E14-4809-8EBC-ADB4C5C8F768}">
  <sheetPr codeName="Sheet8"/>
  <dimension ref="A3:I103"/>
  <sheetViews>
    <sheetView workbookViewId="0"/>
  </sheetViews>
  <sheetFormatPr defaultRowHeight="15" x14ac:dyDescent="0.25"/>
  <cols>
    <col min="1" max="1" width="15.5703125" style="10" bestFit="1" customWidth="1"/>
    <col min="2" max="4" width="9.140625" style="10"/>
    <col min="5" max="5" width="21.5703125" style="10" bestFit="1" customWidth="1"/>
    <col min="6" max="8" width="9.140625" style="10"/>
    <col min="9" max="9" width="15" bestFit="1" customWidth="1"/>
    <col min="10" max="16384" width="9.140625" style="10"/>
  </cols>
  <sheetData>
    <row r="3" spans="1:9" x14ac:dyDescent="0.25">
      <c r="A3" s="12" t="s">
        <v>369</v>
      </c>
      <c r="E3" s="12" t="s">
        <v>367</v>
      </c>
      <c r="I3" s="5" t="s">
        <v>368</v>
      </c>
    </row>
    <row r="4" spans="1:9" x14ac:dyDescent="0.25">
      <c r="A4" s="10" t="s">
        <v>174</v>
      </c>
      <c r="E4" s="10" t="s">
        <v>267</v>
      </c>
      <c r="I4" t="s">
        <v>176</v>
      </c>
    </row>
    <row r="5" spans="1:9" x14ac:dyDescent="0.25">
      <c r="A5" s="10" t="s">
        <v>173</v>
      </c>
      <c r="E5" s="10" t="s">
        <v>268</v>
      </c>
      <c r="I5" t="s">
        <v>177</v>
      </c>
    </row>
    <row r="6" spans="1:9" x14ac:dyDescent="0.25">
      <c r="A6" s="10" t="s">
        <v>172</v>
      </c>
      <c r="E6" s="10" t="s">
        <v>269</v>
      </c>
      <c r="I6" t="s">
        <v>178</v>
      </c>
    </row>
    <row r="7" spans="1:9" x14ac:dyDescent="0.25">
      <c r="A7" s="10" t="s">
        <v>171</v>
      </c>
      <c r="E7" s="10" t="s">
        <v>270</v>
      </c>
      <c r="I7" t="s">
        <v>179</v>
      </c>
    </row>
    <row r="8" spans="1:9" x14ac:dyDescent="0.25">
      <c r="A8" s="10" t="s">
        <v>170</v>
      </c>
      <c r="E8" s="10" t="s">
        <v>271</v>
      </c>
      <c r="I8" t="s">
        <v>180</v>
      </c>
    </row>
    <row r="9" spans="1:9" x14ac:dyDescent="0.25">
      <c r="A9" s="10" t="s">
        <v>169</v>
      </c>
      <c r="E9" s="10" t="s">
        <v>272</v>
      </c>
      <c r="I9" t="s">
        <v>181</v>
      </c>
    </row>
    <row r="10" spans="1:9" x14ac:dyDescent="0.25">
      <c r="A10" s="10" t="s">
        <v>168</v>
      </c>
      <c r="E10" s="10" t="s">
        <v>273</v>
      </c>
      <c r="I10" t="s">
        <v>182</v>
      </c>
    </row>
    <row r="11" spans="1:9" x14ac:dyDescent="0.25">
      <c r="A11" s="10" t="s">
        <v>167</v>
      </c>
      <c r="E11" s="10" t="s">
        <v>274</v>
      </c>
      <c r="I11" t="s">
        <v>183</v>
      </c>
    </row>
    <row r="12" spans="1:9" x14ac:dyDescent="0.25">
      <c r="A12" s="10" t="s">
        <v>166</v>
      </c>
      <c r="E12" s="10" t="s">
        <v>275</v>
      </c>
      <c r="I12" t="s">
        <v>184</v>
      </c>
    </row>
    <row r="13" spans="1:9" x14ac:dyDescent="0.25">
      <c r="A13" s="10" t="s">
        <v>165</v>
      </c>
      <c r="E13" s="10" t="s">
        <v>276</v>
      </c>
      <c r="I13" t="s">
        <v>185</v>
      </c>
    </row>
    <row r="14" spans="1:9" x14ac:dyDescent="0.25">
      <c r="A14" s="10" t="s">
        <v>164</v>
      </c>
      <c r="E14" s="10" t="s">
        <v>277</v>
      </c>
      <c r="I14" t="s">
        <v>186</v>
      </c>
    </row>
    <row r="15" spans="1:9" x14ac:dyDescent="0.25">
      <c r="A15" s="10" t="s">
        <v>163</v>
      </c>
      <c r="E15" s="10" t="s">
        <v>278</v>
      </c>
      <c r="I15" t="s">
        <v>187</v>
      </c>
    </row>
    <row r="16" spans="1:9" x14ac:dyDescent="0.25">
      <c r="A16" s="10" t="s">
        <v>162</v>
      </c>
      <c r="E16" s="10" t="s">
        <v>279</v>
      </c>
      <c r="I16" t="s">
        <v>188</v>
      </c>
    </row>
    <row r="17" spans="1:9" x14ac:dyDescent="0.25">
      <c r="A17" s="10" t="s">
        <v>161</v>
      </c>
      <c r="E17" s="10" t="s">
        <v>280</v>
      </c>
      <c r="I17" t="s">
        <v>189</v>
      </c>
    </row>
    <row r="18" spans="1:9" x14ac:dyDescent="0.25">
      <c r="A18" s="10" t="s">
        <v>160</v>
      </c>
      <c r="E18" s="10" t="s">
        <v>281</v>
      </c>
      <c r="I18" t="s">
        <v>190</v>
      </c>
    </row>
    <row r="19" spans="1:9" x14ac:dyDescent="0.25">
      <c r="A19" s="10" t="s">
        <v>159</v>
      </c>
      <c r="E19" s="10" t="s">
        <v>282</v>
      </c>
      <c r="I19" t="s">
        <v>191</v>
      </c>
    </row>
    <row r="20" spans="1:9" x14ac:dyDescent="0.25">
      <c r="A20" s="10" t="s">
        <v>158</v>
      </c>
      <c r="E20" s="10" t="s">
        <v>283</v>
      </c>
      <c r="I20" t="s">
        <v>192</v>
      </c>
    </row>
    <row r="21" spans="1:9" x14ac:dyDescent="0.25">
      <c r="A21" s="10" t="s">
        <v>157</v>
      </c>
      <c r="E21" s="10" t="s">
        <v>284</v>
      </c>
      <c r="I21" t="s">
        <v>193</v>
      </c>
    </row>
    <row r="22" spans="1:9" x14ac:dyDescent="0.25">
      <c r="A22" s="10" t="s">
        <v>156</v>
      </c>
      <c r="E22" s="10" t="s">
        <v>285</v>
      </c>
      <c r="I22" t="s">
        <v>194</v>
      </c>
    </row>
    <row r="23" spans="1:9" x14ac:dyDescent="0.25">
      <c r="A23" s="10" t="s">
        <v>155</v>
      </c>
      <c r="E23" s="10" t="s">
        <v>286</v>
      </c>
      <c r="I23" t="s">
        <v>195</v>
      </c>
    </row>
    <row r="24" spans="1:9" x14ac:dyDescent="0.25">
      <c r="A24" s="10" t="s">
        <v>154</v>
      </c>
      <c r="E24" s="10" t="s">
        <v>287</v>
      </c>
      <c r="I24" t="s">
        <v>196</v>
      </c>
    </row>
    <row r="25" spans="1:9" x14ac:dyDescent="0.25">
      <c r="A25" s="10" t="s">
        <v>153</v>
      </c>
      <c r="E25" s="10" t="s">
        <v>288</v>
      </c>
      <c r="I25" t="s">
        <v>197</v>
      </c>
    </row>
    <row r="26" spans="1:9" x14ac:dyDescent="0.25">
      <c r="A26" s="10" t="s">
        <v>152</v>
      </c>
      <c r="E26" s="10" t="s">
        <v>289</v>
      </c>
      <c r="I26" t="s">
        <v>198</v>
      </c>
    </row>
    <row r="27" spans="1:9" x14ac:dyDescent="0.25">
      <c r="A27" s="10" t="s">
        <v>151</v>
      </c>
      <c r="E27" s="10" t="s">
        <v>290</v>
      </c>
      <c r="I27" t="s">
        <v>199</v>
      </c>
    </row>
    <row r="28" spans="1:9" x14ac:dyDescent="0.25">
      <c r="A28" s="10" t="s">
        <v>150</v>
      </c>
      <c r="E28" s="10" t="s">
        <v>291</v>
      </c>
      <c r="I28" t="s">
        <v>200</v>
      </c>
    </row>
    <row r="29" spans="1:9" x14ac:dyDescent="0.25">
      <c r="A29" s="10" t="s">
        <v>149</v>
      </c>
      <c r="E29" s="10" t="s">
        <v>292</v>
      </c>
      <c r="I29" t="s">
        <v>201</v>
      </c>
    </row>
    <row r="30" spans="1:9" x14ac:dyDescent="0.25">
      <c r="A30" s="10" t="s">
        <v>148</v>
      </c>
      <c r="E30" s="10" t="s">
        <v>293</v>
      </c>
      <c r="I30" t="s">
        <v>202</v>
      </c>
    </row>
    <row r="31" spans="1:9" x14ac:dyDescent="0.25">
      <c r="A31" s="10" t="s">
        <v>147</v>
      </c>
      <c r="E31" s="10" t="s">
        <v>294</v>
      </c>
      <c r="I31" t="s">
        <v>203</v>
      </c>
    </row>
    <row r="32" spans="1:9" x14ac:dyDescent="0.25">
      <c r="A32" s="10" t="s">
        <v>146</v>
      </c>
      <c r="E32" s="10" t="s">
        <v>295</v>
      </c>
      <c r="I32" t="s">
        <v>204</v>
      </c>
    </row>
    <row r="33" spans="1:9" x14ac:dyDescent="0.25">
      <c r="A33" s="10" t="s">
        <v>145</v>
      </c>
      <c r="E33" s="10" t="s">
        <v>296</v>
      </c>
      <c r="I33" t="s">
        <v>205</v>
      </c>
    </row>
    <row r="34" spans="1:9" x14ac:dyDescent="0.25">
      <c r="A34" s="10" t="s">
        <v>144</v>
      </c>
      <c r="E34" s="10" t="s">
        <v>297</v>
      </c>
      <c r="I34" t="s">
        <v>206</v>
      </c>
    </row>
    <row r="35" spans="1:9" x14ac:dyDescent="0.25">
      <c r="A35" s="10" t="s">
        <v>143</v>
      </c>
      <c r="E35" s="10" t="s">
        <v>298</v>
      </c>
      <c r="I35" t="s">
        <v>207</v>
      </c>
    </row>
    <row r="36" spans="1:9" x14ac:dyDescent="0.25">
      <c r="A36" s="10" t="s">
        <v>142</v>
      </c>
      <c r="E36" s="10" t="s">
        <v>299</v>
      </c>
      <c r="I36" t="s">
        <v>208</v>
      </c>
    </row>
    <row r="37" spans="1:9" x14ac:dyDescent="0.25">
      <c r="A37" s="10" t="s">
        <v>141</v>
      </c>
      <c r="E37" s="10" t="s">
        <v>300</v>
      </c>
      <c r="I37" t="s">
        <v>209</v>
      </c>
    </row>
    <row r="38" spans="1:9" x14ac:dyDescent="0.25">
      <c r="A38" s="10" t="s">
        <v>140</v>
      </c>
      <c r="E38" s="10" t="s">
        <v>301</v>
      </c>
      <c r="I38" t="s">
        <v>210</v>
      </c>
    </row>
    <row r="39" spans="1:9" x14ac:dyDescent="0.25">
      <c r="A39" s="10" t="s">
        <v>139</v>
      </c>
      <c r="E39" s="10" t="s">
        <v>302</v>
      </c>
      <c r="I39" t="s">
        <v>211</v>
      </c>
    </row>
    <row r="40" spans="1:9" x14ac:dyDescent="0.25">
      <c r="A40" s="10" t="s">
        <v>138</v>
      </c>
      <c r="E40" s="10" t="s">
        <v>303</v>
      </c>
      <c r="I40" t="s">
        <v>212</v>
      </c>
    </row>
    <row r="41" spans="1:9" x14ac:dyDescent="0.25">
      <c r="A41" s="10" t="s">
        <v>137</v>
      </c>
      <c r="E41" s="10" t="s">
        <v>304</v>
      </c>
      <c r="I41" t="s">
        <v>213</v>
      </c>
    </row>
    <row r="42" spans="1:9" x14ac:dyDescent="0.25">
      <c r="A42" s="10" t="s">
        <v>136</v>
      </c>
      <c r="E42" s="10" t="s">
        <v>305</v>
      </c>
      <c r="I42" t="s">
        <v>214</v>
      </c>
    </row>
    <row r="43" spans="1:9" x14ac:dyDescent="0.25">
      <c r="A43" s="10" t="s">
        <v>135</v>
      </c>
      <c r="E43" s="10" t="s">
        <v>306</v>
      </c>
      <c r="I43" t="s">
        <v>215</v>
      </c>
    </row>
    <row r="44" spans="1:9" x14ac:dyDescent="0.25">
      <c r="A44" s="10" t="s">
        <v>134</v>
      </c>
      <c r="E44" s="10" t="s">
        <v>307</v>
      </c>
      <c r="I44" t="s">
        <v>216</v>
      </c>
    </row>
    <row r="45" spans="1:9" x14ac:dyDescent="0.25">
      <c r="A45" s="10" t="s">
        <v>133</v>
      </c>
      <c r="E45" s="10" t="s">
        <v>308</v>
      </c>
      <c r="I45" t="s">
        <v>217</v>
      </c>
    </row>
    <row r="46" spans="1:9" x14ac:dyDescent="0.25">
      <c r="A46" s="10" t="s">
        <v>132</v>
      </c>
      <c r="E46" s="10" t="s">
        <v>309</v>
      </c>
      <c r="I46" t="s">
        <v>218</v>
      </c>
    </row>
    <row r="47" spans="1:9" x14ac:dyDescent="0.25">
      <c r="A47" s="10" t="s">
        <v>131</v>
      </c>
      <c r="E47" s="10" t="s">
        <v>310</v>
      </c>
      <c r="I47" t="s">
        <v>219</v>
      </c>
    </row>
    <row r="48" spans="1:9" x14ac:dyDescent="0.25">
      <c r="A48" s="10" t="s">
        <v>130</v>
      </c>
      <c r="E48" s="10" t="s">
        <v>311</v>
      </c>
      <c r="I48" t="s">
        <v>220</v>
      </c>
    </row>
    <row r="49" spans="1:9" x14ac:dyDescent="0.25">
      <c r="A49" s="10" t="s">
        <v>129</v>
      </c>
      <c r="E49" s="10" t="s">
        <v>312</v>
      </c>
      <c r="I49" t="s">
        <v>221</v>
      </c>
    </row>
    <row r="50" spans="1:9" x14ac:dyDescent="0.25">
      <c r="A50" s="10" t="s">
        <v>128</v>
      </c>
      <c r="E50" s="10" t="s">
        <v>313</v>
      </c>
      <c r="I50" t="s">
        <v>222</v>
      </c>
    </row>
    <row r="51" spans="1:9" x14ac:dyDescent="0.25">
      <c r="A51" s="10" t="s">
        <v>127</v>
      </c>
      <c r="E51" s="10" t="s">
        <v>314</v>
      </c>
      <c r="I51" t="s">
        <v>223</v>
      </c>
    </row>
    <row r="52" spans="1:9" x14ac:dyDescent="0.25">
      <c r="A52" s="10" t="s">
        <v>126</v>
      </c>
      <c r="E52" s="10" t="s">
        <v>315</v>
      </c>
      <c r="I52" t="s">
        <v>224</v>
      </c>
    </row>
    <row r="53" spans="1:9" x14ac:dyDescent="0.25">
      <c r="A53" s="10" t="s">
        <v>125</v>
      </c>
      <c r="E53" s="10" t="s">
        <v>316</v>
      </c>
      <c r="I53" t="s">
        <v>225</v>
      </c>
    </row>
    <row r="54" spans="1:9" x14ac:dyDescent="0.25">
      <c r="A54" s="10" t="s">
        <v>124</v>
      </c>
      <c r="E54" s="10" t="s">
        <v>317</v>
      </c>
      <c r="I54" t="s">
        <v>226</v>
      </c>
    </row>
    <row r="55" spans="1:9" x14ac:dyDescent="0.25">
      <c r="A55" s="10" t="s">
        <v>123</v>
      </c>
      <c r="E55" s="10" t="s">
        <v>318</v>
      </c>
      <c r="I55" t="s">
        <v>227</v>
      </c>
    </row>
    <row r="56" spans="1:9" x14ac:dyDescent="0.25">
      <c r="A56" s="10" t="s">
        <v>122</v>
      </c>
      <c r="E56" s="10" t="s">
        <v>319</v>
      </c>
      <c r="I56" t="s">
        <v>228</v>
      </c>
    </row>
    <row r="57" spans="1:9" x14ac:dyDescent="0.25">
      <c r="A57" s="10" t="s">
        <v>121</v>
      </c>
      <c r="E57" s="10" t="s">
        <v>320</v>
      </c>
      <c r="I57" t="s">
        <v>229</v>
      </c>
    </row>
    <row r="58" spans="1:9" x14ac:dyDescent="0.25">
      <c r="A58" s="10" t="s">
        <v>120</v>
      </c>
      <c r="E58" s="10" t="s">
        <v>321</v>
      </c>
      <c r="I58" t="s">
        <v>230</v>
      </c>
    </row>
    <row r="59" spans="1:9" x14ac:dyDescent="0.25">
      <c r="A59" s="10" t="s">
        <v>119</v>
      </c>
      <c r="E59" s="10" t="s">
        <v>322</v>
      </c>
      <c r="I59" t="s">
        <v>231</v>
      </c>
    </row>
    <row r="60" spans="1:9" x14ac:dyDescent="0.25">
      <c r="A60" s="10" t="s">
        <v>118</v>
      </c>
      <c r="E60" s="10" t="s">
        <v>323</v>
      </c>
      <c r="I60" t="s">
        <v>232</v>
      </c>
    </row>
    <row r="61" spans="1:9" x14ac:dyDescent="0.25">
      <c r="A61" s="10" t="s">
        <v>117</v>
      </c>
      <c r="E61" s="10" t="s">
        <v>324</v>
      </c>
      <c r="I61" t="s">
        <v>233</v>
      </c>
    </row>
    <row r="62" spans="1:9" x14ac:dyDescent="0.25">
      <c r="A62" s="10" t="s">
        <v>116</v>
      </c>
      <c r="E62" s="10" t="s">
        <v>325</v>
      </c>
      <c r="I62" t="s">
        <v>234</v>
      </c>
    </row>
    <row r="63" spans="1:9" x14ac:dyDescent="0.25">
      <c r="A63" s="10" t="s">
        <v>115</v>
      </c>
      <c r="E63" s="10" t="s">
        <v>326</v>
      </c>
      <c r="I63" t="s">
        <v>235</v>
      </c>
    </row>
    <row r="64" spans="1:9" x14ac:dyDescent="0.25">
      <c r="A64" s="10" t="s">
        <v>114</v>
      </c>
      <c r="E64" s="10" t="s">
        <v>327</v>
      </c>
      <c r="I64" t="s">
        <v>236</v>
      </c>
    </row>
    <row r="65" spans="1:9" x14ac:dyDescent="0.25">
      <c r="A65" s="10" t="s">
        <v>113</v>
      </c>
      <c r="E65" s="10" t="s">
        <v>328</v>
      </c>
      <c r="I65" t="s">
        <v>237</v>
      </c>
    </row>
    <row r="66" spans="1:9" x14ac:dyDescent="0.25">
      <c r="A66" s="10" t="s">
        <v>112</v>
      </c>
      <c r="E66" s="10" t="s">
        <v>329</v>
      </c>
      <c r="I66" t="s">
        <v>238</v>
      </c>
    </row>
    <row r="67" spans="1:9" x14ac:dyDescent="0.25">
      <c r="A67" s="10" t="s">
        <v>111</v>
      </c>
      <c r="E67" s="10" t="s">
        <v>330</v>
      </c>
      <c r="I67" t="s">
        <v>209</v>
      </c>
    </row>
    <row r="68" spans="1:9" x14ac:dyDescent="0.25">
      <c r="A68" s="10" t="s">
        <v>110</v>
      </c>
      <c r="E68" s="10" t="s">
        <v>331</v>
      </c>
      <c r="I68" t="s">
        <v>239</v>
      </c>
    </row>
    <row r="69" spans="1:9" x14ac:dyDescent="0.25">
      <c r="A69" s="10" t="s">
        <v>109</v>
      </c>
      <c r="E69" s="10" t="s">
        <v>332</v>
      </c>
      <c r="I69" t="s">
        <v>240</v>
      </c>
    </row>
    <row r="70" spans="1:9" x14ac:dyDescent="0.25">
      <c r="A70" s="10" t="s">
        <v>108</v>
      </c>
      <c r="E70" s="10" t="s">
        <v>333</v>
      </c>
      <c r="I70" t="s">
        <v>241</v>
      </c>
    </row>
    <row r="71" spans="1:9" x14ac:dyDescent="0.25">
      <c r="A71" s="10" t="s">
        <v>107</v>
      </c>
      <c r="E71" s="10" t="s">
        <v>334</v>
      </c>
      <c r="I71" t="s">
        <v>181</v>
      </c>
    </row>
    <row r="72" spans="1:9" x14ac:dyDescent="0.25">
      <c r="A72" s="10" t="s">
        <v>106</v>
      </c>
      <c r="E72" s="10" t="s">
        <v>335</v>
      </c>
      <c r="I72" t="s">
        <v>242</v>
      </c>
    </row>
    <row r="73" spans="1:9" x14ac:dyDescent="0.25">
      <c r="A73" s="10" t="s">
        <v>105</v>
      </c>
      <c r="E73" s="10" t="s">
        <v>336</v>
      </c>
      <c r="I73" t="s">
        <v>243</v>
      </c>
    </row>
    <row r="74" spans="1:9" x14ac:dyDescent="0.25">
      <c r="A74" s="10" t="s">
        <v>104</v>
      </c>
      <c r="E74" s="10" t="s">
        <v>337</v>
      </c>
      <c r="I74" t="s">
        <v>244</v>
      </c>
    </row>
    <row r="75" spans="1:9" x14ac:dyDescent="0.25">
      <c r="A75" s="10" t="s">
        <v>103</v>
      </c>
      <c r="E75" s="10" t="s">
        <v>338</v>
      </c>
      <c r="I75" t="s">
        <v>245</v>
      </c>
    </row>
    <row r="76" spans="1:9" x14ac:dyDescent="0.25">
      <c r="A76" s="10" t="s">
        <v>102</v>
      </c>
      <c r="E76" s="10" t="s">
        <v>339</v>
      </c>
      <c r="I76" t="s">
        <v>246</v>
      </c>
    </row>
    <row r="77" spans="1:9" x14ac:dyDescent="0.25">
      <c r="A77" s="10" t="s">
        <v>101</v>
      </c>
      <c r="E77" s="10" t="s">
        <v>340</v>
      </c>
      <c r="I77" t="s">
        <v>195</v>
      </c>
    </row>
    <row r="78" spans="1:9" x14ac:dyDescent="0.25">
      <c r="A78" s="10" t="s">
        <v>100</v>
      </c>
      <c r="E78" s="10" t="s">
        <v>341</v>
      </c>
      <c r="I78" t="s">
        <v>247</v>
      </c>
    </row>
    <row r="79" spans="1:9" x14ac:dyDescent="0.25">
      <c r="A79" s="10" t="s">
        <v>99</v>
      </c>
      <c r="E79" s="10" t="s">
        <v>342</v>
      </c>
      <c r="I79" t="s">
        <v>248</v>
      </c>
    </row>
    <row r="80" spans="1:9" x14ac:dyDescent="0.25">
      <c r="A80" s="10" t="s">
        <v>98</v>
      </c>
      <c r="E80" s="10" t="s">
        <v>343</v>
      </c>
      <c r="I80" t="s">
        <v>249</v>
      </c>
    </row>
    <row r="81" spans="1:9" x14ac:dyDescent="0.25">
      <c r="A81" s="10" t="s">
        <v>97</v>
      </c>
      <c r="E81" s="10" t="s">
        <v>344</v>
      </c>
      <c r="I81" t="s">
        <v>250</v>
      </c>
    </row>
    <row r="82" spans="1:9" x14ac:dyDescent="0.25">
      <c r="A82" s="10" t="s">
        <v>96</v>
      </c>
      <c r="E82" s="10" t="s">
        <v>345</v>
      </c>
      <c r="I82" t="s">
        <v>251</v>
      </c>
    </row>
    <row r="83" spans="1:9" x14ac:dyDescent="0.25">
      <c r="A83" s="10" t="s">
        <v>95</v>
      </c>
      <c r="E83" s="10" t="s">
        <v>346</v>
      </c>
      <c r="I83" t="s">
        <v>252</v>
      </c>
    </row>
    <row r="84" spans="1:9" x14ac:dyDescent="0.25">
      <c r="A84" s="10" t="s">
        <v>94</v>
      </c>
      <c r="E84" s="10" t="s">
        <v>347</v>
      </c>
      <c r="I84" t="s">
        <v>253</v>
      </c>
    </row>
    <row r="85" spans="1:9" x14ac:dyDescent="0.25">
      <c r="A85" s="10" t="s">
        <v>93</v>
      </c>
      <c r="E85" s="10" t="s">
        <v>348</v>
      </c>
      <c r="I85" t="s">
        <v>254</v>
      </c>
    </row>
    <row r="86" spans="1:9" x14ac:dyDescent="0.25">
      <c r="A86" s="10" t="s">
        <v>92</v>
      </c>
      <c r="E86" s="10" t="s">
        <v>349</v>
      </c>
      <c r="I86" t="s">
        <v>255</v>
      </c>
    </row>
    <row r="87" spans="1:9" x14ac:dyDescent="0.25">
      <c r="A87" s="10" t="s">
        <v>91</v>
      </c>
      <c r="E87" s="10" t="s">
        <v>350</v>
      </c>
      <c r="I87" t="s">
        <v>256</v>
      </c>
    </row>
    <row r="88" spans="1:9" x14ac:dyDescent="0.25">
      <c r="A88" s="10" t="s">
        <v>90</v>
      </c>
      <c r="E88" s="10" t="s">
        <v>351</v>
      </c>
      <c r="I88" t="s">
        <v>257</v>
      </c>
    </row>
    <row r="89" spans="1:9" x14ac:dyDescent="0.25">
      <c r="A89" s="10" t="s">
        <v>89</v>
      </c>
      <c r="E89" s="10" t="s">
        <v>352</v>
      </c>
      <c r="I89" t="s">
        <v>258</v>
      </c>
    </row>
    <row r="90" spans="1:9" x14ac:dyDescent="0.25">
      <c r="A90" s="10" t="s">
        <v>88</v>
      </c>
      <c r="E90" s="10" t="s">
        <v>353</v>
      </c>
      <c r="I90" t="s">
        <v>259</v>
      </c>
    </row>
    <row r="91" spans="1:9" x14ac:dyDescent="0.25">
      <c r="A91" s="10" t="s">
        <v>87</v>
      </c>
      <c r="E91" s="10" t="s">
        <v>354</v>
      </c>
      <c r="I91" t="s">
        <v>201</v>
      </c>
    </row>
    <row r="92" spans="1:9" x14ac:dyDescent="0.25">
      <c r="A92" s="10" t="s">
        <v>86</v>
      </c>
      <c r="E92" s="10" t="s">
        <v>355</v>
      </c>
      <c r="I92" t="s">
        <v>260</v>
      </c>
    </row>
    <row r="93" spans="1:9" x14ac:dyDescent="0.25">
      <c r="A93" s="10" t="s">
        <v>85</v>
      </c>
      <c r="E93" s="10" t="s">
        <v>356</v>
      </c>
      <c r="I93" t="s">
        <v>261</v>
      </c>
    </row>
    <row r="94" spans="1:9" x14ac:dyDescent="0.25">
      <c r="A94" s="10" t="s">
        <v>84</v>
      </c>
      <c r="E94" s="10" t="s">
        <v>357</v>
      </c>
      <c r="I94" t="s">
        <v>262</v>
      </c>
    </row>
    <row r="95" spans="1:9" x14ac:dyDescent="0.25">
      <c r="A95" s="10" t="s">
        <v>83</v>
      </c>
      <c r="E95" s="10" t="s">
        <v>358</v>
      </c>
      <c r="I95" t="s">
        <v>263</v>
      </c>
    </row>
    <row r="96" spans="1:9" x14ac:dyDescent="0.25">
      <c r="A96" s="10" t="s">
        <v>82</v>
      </c>
      <c r="E96" s="10" t="s">
        <v>359</v>
      </c>
      <c r="I96" t="s">
        <v>257</v>
      </c>
    </row>
    <row r="97" spans="1:9" x14ac:dyDescent="0.25">
      <c r="A97" s="10" t="s">
        <v>81</v>
      </c>
      <c r="E97" s="10" t="s">
        <v>360</v>
      </c>
      <c r="I97" t="s">
        <v>243</v>
      </c>
    </row>
    <row r="98" spans="1:9" x14ac:dyDescent="0.25">
      <c r="A98" s="10" t="s">
        <v>80</v>
      </c>
      <c r="E98" s="10" t="s">
        <v>361</v>
      </c>
      <c r="I98" t="s">
        <v>234</v>
      </c>
    </row>
    <row r="99" spans="1:9" x14ac:dyDescent="0.25">
      <c r="A99" s="10" t="s">
        <v>79</v>
      </c>
      <c r="E99" s="10" t="s">
        <v>362</v>
      </c>
      <c r="I99" t="s">
        <v>203</v>
      </c>
    </row>
    <row r="100" spans="1:9" x14ac:dyDescent="0.25">
      <c r="A100" s="10" t="s">
        <v>78</v>
      </c>
      <c r="E100" s="10" t="s">
        <v>363</v>
      </c>
      <c r="I100" t="s">
        <v>264</v>
      </c>
    </row>
    <row r="101" spans="1:9" x14ac:dyDescent="0.25">
      <c r="A101" s="10" t="s">
        <v>77</v>
      </c>
      <c r="E101" s="10" t="s">
        <v>364</v>
      </c>
      <c r="I101" t="s">
        <v>230</v>
      </c>
    </row>
    <row r="102" spans="1:9" x14ac:dyDescent="0.25">
      <c r="A102" s="10" t="s">
        <v>76</v>
      </c>
      <c r="E102" s="10" t="s">
        <v>365</v>
      </c>
      <c r="I102" t="s">
        <v>265</v>
      </c>
    </row>
    <row r="103" spans="1:9" x14ac:dyDescent="0.25">
      <c r="A103" s="10" t="s">
        <v>75</v>
      </c>
      <c r="E103" s="10" t="s">
        <v>366</v>
      </c>
      <c r="I103" t="s">
        <v>266</v>
      </c>
    </row>
  </sheetData>
  <pageMargins left="0.75" right="0.75" top="1" bottom="1" header="0.5" footer="0.5"/>
  <ignoredErrors>
    <ignoredError sqref="A4:A10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B358A-4493-4602-AF0F-8A604DEB9A09}">
  <sheetPr codeName="Sheet7"/>
  <dimension ref="D3:E5"/>
  <sheetViews>
    <sheetView workbookViewId="0">
      <selection activeCell="D4" sqref="D4"/>
    </sheetView>
  </sheetViews>
  <sheetFormatPr defaultRowHeight="15" x14ac:dyDescent="0.25"/>
  <cols>
    <col min="4" max="4" width="11.28515625" customWidth="1"/>
    <col min="5" max="5" width="11.85546875" customWidth="1"/>
  </cols>
  <sheetData>
    <row r="3" spans="4:5" ht="15.75" x14ac:dyDescent="0.25">
      <c r="D3" s="2" t="s">
        <v>45</v>
      </c>
      <c r="E3" s="3" t="s">
        <v>46</v>
      </c>
    </row>
    <row r="4" spans="4:5" x14ac:dyDescent="0.25">
      <c r="D4" s="8">
        <v>0.79</v>
      </c>
      <c r="E4" s="1">
        <f>1-D4</f>
        <v>0.20999999999999996</v>
      </c>
    </row>
    <row r="5" spans="4:5" x14ac:dyDescent="0.25">
      <c r="D5" s="4">
        <v>1</v>
      </c>
      <c r="E5" s="4">
        <v>1</v>
      </c>
    </row>
  </sheetData>
  <sheetProtection algorithmName="SHA-512" hashValue="PdzzCgwN4SKr7GfUUmOJhgaLZ0TP61oSC0jLdQFDJNLwpzjD5OapCdVW6vuQddphfihw11+MMjYS0ExL9dZzgg==" saltValue="7T+unKVb1P+yWyftSuM6NA==" spinCount="100000" sheet="1" objects="1" scenarios="1" selectLockedCells="1"/>
  <dataValidations count="1">
    <dataValidation type="decimal" allowBlank="1" showInputMessage="1" showErrorMessage="1" sqref="D4" xr:uid="{82E68E1E-EC07-431A-A749-66043E6F4462}">
      <formula1>0</formula1>
      <formula2>1</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B8ABA-E94F-4BC1-9CAE-4F9944476B4C}">
  <dimension ref="A1"/>
  <sheetViews>
    <sheetView workbookViewId="0">
      <selection activeCell="G5" sqref="G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FD79C-7F6D-4A31-AFDA-0ED0E36E3D20}">
  <sheetPr codeName="Sheet1"/>
  <dimension ref="A1:V701"/>
  <sheetViews>
    <sheetView tabSelected="1" topLeftCell="C1" zoomScaleNormal="100" workbookViewId="0">
      <selection activeCell="S5" sqref="S5"/>
    </sheetView>
  </sheetViews>
  <sheetFormatPr defaultRowHeight="15" x14ac:dyDescent="0.25"/>
  <cols>
    <col min="1" max="1" width="6" bestFit="1" customWidth="1"/>
    <col min="2" max="2" width="12" bestFit="1" customWidth="1"/>
    <col min="3" max="3" width="9.28515625" bestFit="1" customWidth="1"/>
    <col min="4" max="4" width="9.85546875" bestFit="1" customWidth="1"/>
    <col min="5" max="5" width="9.7109375" bestFit="1" customWidth="1"/>
    <col min="6" max="6" width="9.5703125" bestFit="1" customWidth="1"/>
    <col min="7" max="7" width="10.85546875" bestFit="1" customWidth="1"/>
    <col min="8" max="8" width="7.5703125" bestFit="1" customWidth="1"/>
    <col min="9" max="9" width="10" bestFit="1" customWidth="1"/>
    <col min="10" max="10" width="11.5703125" bestFit="1" customWidth="1"/>
    <col min="11" max="11" width="13.7109375" bestFit="1" customWidth="1"/>
    <col min="12" max="12" width="16.28515625" bestFit="1" customWidth="1"/>
    <col min="15" max="16" width="10.28515625" bestFit="1" customWidth="1"/>
  </cols>
  <sheetData>
    <row r="1" spans="1:22" x14ac:dyDescent="0.25">
      <c r="A1" t="s">
        <v>58</v>
      </c>
      <c r="B1" t="s">
        <v>17</v>
      </c>
      <c r="C1" t="s">
        <v>18</v>
      </c>
      <c r="D1" t="s">
        <v>20</v>
      </c>
      <c r="E1" t="s">
        <v>73</v>
      </c>
      <c r="F1" t="s">
        <v>21</v>
      </c>
      <c r="G1" t="s">
        <v>373</v>
      </c>
      <c r="H1" t="s">
        <v>74</v>
      </c>
      <c r="I1" t="s">
        <v>22</v>
      </c>
      <c r="J1" t="s">
        <v>23</v>
      </c>
      <c r="K1" t="s">
        <v>19</v>
      </c>
      <c r="L1" t="s">
        <v>16</v>
      </c>
      <c r="M1" t="s">
        <v>370</v>
      </c>
      <c r="N1" t="s">
        <v>377</v>
      </c>
      <c r="O1" t="s">
        <v>382</v>
      </c>
      <c r="P1" t="s">
        <v>383</v>
      </c>
      <c r="Q1" t="s">
        <v>396</v>
      </c>
    </row>
    <row r="2" spans="1:22" x14ac:dyDescent="0.25">
      <c r="A2">
        <v>10128</v>
      </c>
      <c r="B2" t="s">
        <v>44</v>
      </c>
      <c r="C2" t="s">
        <v>25</v>
      </c>
      <c r="D2" s="11">
        <v>831</v>
      </c>
      <c r="E2">
        <v>4</v>
      </c>
      <c r="F2">
        <v>6</v>
      </c>
      <c r="G2">
        <f>D2*F2</f>
        <v>4986</v>
      </c>
      <c r="H2" t="s">
        <v>71</v>
      </c>
      <c r="I2">
        <f>(F2-E2)*D2</f>
        <v>1662</v>
      </c>
      <c r="J2" s="9">
        <v>45714</v>
      </c>
      <c r="K2" t="s">
        <v>39</v>
      </c>
      <c r="L2" t="s">
        <v>24</v>
      </c>
      <c r="M2">
        <f>IF(H2="Yes",G2*0.23,0)</f>
        <v>0</v>
      </c>
      <c r="N2" s="15">
        <f>_xlfn.XLOOKUP(B2,'VAT Rates'!$D$7:$D$12,'VAT Rates'!$E$7:$E$12)</f>
        <v>0.22</v>
      </c>
      <c r="O2">
        <f>IF(H2="Yes",G2*N2,0)</f>
        <v>0</v>
      </c>
      <c r="P2">
        <f>IF(H2="Yes",G2*(_xlfn.XLOOKUP(B2,'VAT Rates'!$D$7:$D$12,'VAT Rates'!$E$7:$E$12)),0)</f>
        <v>0</v>
      </c>
      <c r="Q2" t="b">
        <f>AND(B2="Ireland",D2&gt;1000)</f>
        <v>0</v>
      </c>
    </row>
    <row r="3" spans="1:22" x14ac:dyDescent="0.25">
      <c r="A3">
        <v>10651</v>
      </c>
      <c r="B3" t="s">
        <v>397</v>
      </c>
      <c r="C3" t="s">
        <v>30</v>
      </c>
      <c r="D3" s="11">
        <v>20000</v>
      </c>
      <c r="E3">
        <v>6</v>
      </c>
      <c r="F3">
        <v>8</v>
      </c>
      <c r="G3">
        <f>D3*F3</f>
        <v>160000</v>
      </c>
      <c r="H3" t="s">
        <v>70</v>
      </c>
      <c r="I3">
        <f>(F3-E3)*D3</f>
        <v>40000</v>
      </c>
      <c r="J3" s="9">
        <v>45291</v>
      </c>
      <c r="K3" t="s">
        <v>41</v>
      </c>
      <c r="L3" t="s">
        <v>24</v>
      </c>
      <c r="M3">
        <f>IF(H3="Yes",G3*0.23,0)</f>
        <v>36800</v>
      </c>
      <c r="N3" s="15">
        <f>_xlfn.XLOOKUP(B3,'VAT Rates'!$D$7:$D$12,'VAT Rates'!$E$7:$E$12,0)</f>
        <v>0</v>
      </c>
      <c r="O3">
        <f>IF(H3="Yes",G3*N3,0)</f>
        <v>0</v>
      </c>
      <c r="P3" t="e">
        <f>IF(H3="Yes",G3*(_xlfn.XLOOKUP(B3,'VAT Rates'!$D$7:$D$12,'VAT Rates'!$E$7:$E$12)),0)</f>
        <v>#N/A</v>
      </c>
      <c r="Q3" t="b">
        <f t="shared" ref="Q3:Q66" si="0">AND(B3="Ireland",D3&gt;1000)</f>
        <v>0</v>
      </c>
    </row>
    <row r="4" spans="1:22" x14ac:dyDescent="0.25">
      <c r="A4">
        <v>10786</v>
      </c>
      <c r="B4" t="s">
        <v>29</v>
      </c>
      <c r="C4" t="s">
        <v>36</v>
      </c>
      <c r="D4" s="11">
        <v>245</v>
      </c>
      <c r="E4">
        <v>120.96</v>
      </c>
      <c r="F4">
        <v>148</v>
      </c>
      <c r="G4">
        <f>D4*F4</f>
        <v>36260</v>
      </c>
      <c r="H4" t="s">
        <v>70</v>
      </c>
      <c r="I4">
        <f>(F4-E4)*D4</f>
        <v>6624.8000000000011</v>
      </c>
      <c r="J4" s="9">
        <v>45179</v>
      </c>
      <c r="K4" t="s">
        <v>40</v>
      </c>
      <c r="L4" t="s">
        <v>28</v>
      </c>
      <c r="M4">
        <f>IF(H4="Yes",G4*0.23,0)</f>
        <v>8339.8000000000011</v>
      </c>
      <c r="N4" s="15">
        <f>_xlfn.XLOOKUP(B4,'VAT Rates'!$D$7:$D$12,'VAT Rates'!$E$7:$E$12)</f>
        <v>0.2</v>
      </c>
      <c r="O4">
        <f>IF(H4="Yes",G4*N4,0)</f>
        <v>7252</v>
      </c>
      <c r="P4">
        <f>IF(H4="Yes",G4*(_xlfn.XLOOKUP(B4,'VAT Rates'!$D$7:$D$12,'VAT Rates'!$E$7:$E$12)),0)</f>
        <v>7252</v>
      </c>
      <c r="Q4" t="b">
        <f t="shared" si="0"/>
        <v>0</v>
      </c>
      <c r="V4" t="s">
        <v>378</v>
      </c>
    </row>
    <row r="5" spans="1:22" x14ac:dyDescent="0.25">
      <c r="A5">
        <v>10824</v>
      </c>
      <c r="B5" t="s">
        <v>32</v>
      </c>
      <c r="C5" t="s">
        <v>30</v>
      </c>
      <c r="D5" s="11">
        <v>1138</v>
      </c>
      <c r="E5">
        <v>5.1100000000000003</v>
      </c>
      <c r="F5">
        <v>7</v>
      </c>
      <c r="G5">
        <f>D5*F5</f>
        <v>7966</v>
      </c>
      <c r="H5" t="s">
        <v>71</v>
      </c>
      <c r="I5">
        <f>(F5-E5)*D5</f>
        <v>2150.8199999999997</v>
      </c>
      <c r="J5" s="9">
        <v>45153</v>
      </c>
      <c r="K5" t="s">
        <v>39</v>
      </c>
      <c r="L5" t="s">
        <v>33</v>
      </c>
      <c r="M5">
        <f>IF(H5="Yes",G5*0.23,0)</f>
        <v>0</v>
      </c>
      <c r="N5" s="15">
        <f>_xlfn.XLOOKUP(B5,'VAT Rates'!$D$7:$D$12,'VAT Rates'!$E$7:$E$12)</f>
        <v>0.23</v>
      </c>
      <c r="O5">
        <f>IF(H5="Yes",G5*N5,0)</f>
        <v>0</v>
      </c>
      <c r="P5">
        <f>IF(H5="Yes",G5*(_xlfn.XLOOKUP(B5,'VAT Rates'!$D$7:$D$12,'VAT Rates'!$E$7:$E$12)),0)</f>
        <v>0</v>
      </c>
      <c r="Q5" t="b">
        <f t="shared" si="0"/>
        <v>1</v>
      </c>
      <c r="V5" s="11">
        <f>SUM(D2:D701)</f>
        <v>1143902</v>
      </c>
    </row>
    <row r="6" spans="1:22" x14ac:dyDescent="0.25">
      <c r="A6">
        <v>11171</v>
      </c>
      <c r="B6" t="s">
        <v>43</v>
      </c>
      <c r="C6" t="s">
        <v>35</v>
      </c>
      <c r="D6" s="11">
        <v>2797</v>
      </c>
      <c r="E6">
        <v>10.65</v>
      </c>
      <c r="F6">
        <v>11</v>
      </c>
      <c r="G6">
        <f>D6*F6</f>
        <v>30767</v>
      </c>
      <c r="H6" t="s">
        <v>71</v>
      </c>
      <c r="I6">
        <f>(F6-E6)*D6</f>
        <v>978.94999999999902</v>
      </c>
      <c r="J6" s="9">
        <v>45452</v>
      </c>
      <c r="K6" t="s">
        <v>40</v>
      </c>
      <c r="L6" t="s">
        <v>33</v>
      </c>
      <c r="M6">
        <f>IF(H6="Yes",G6*0.23,0)</f>
        <v>0</v>
      </c>
      <c r="N6" s="15">
        <f>_xlfn.XLOOKUP(B6,'VAT Rates'!$D$7:$D$12,'VAT Rates'!$E$7:$E$12)</f>
        <v>0.21</v>
      </c>
      <c r="O6">
        <f>IF(H6="Yes",G6*N6,0)</f>
        <v>0</v>
      </c>
      <c r="P6">
        <f>IF(H6="Yes",G6*(_xlfn.XLOOKUP(B6,'VAT Rates'!$D$7:$D$12,'VAT Rates'!$E$7:$E$12)),0)</f>
        <v>0</v>
      </c>
      <c r="Q6" t="b">
        <f t="shared" si="0"/>
        <v>0</v>
      </c>
    </row>
    <row r="7" spans="1:22" x14ac:dyDescent="0.25">
      <c r="A7">
        <v>11408</v>
      </c>
      <c r="B7" t="s">
        <v>32</v>
      </c>
      <c r="C7" t="s">
        <v>36</v>
      </c>
      <c r="D7" s="11">
        <v>241</v>
      </c>
      <c r="E7">
        <v>120.53</v>
      </c>
      <c r="F7">
        <v>146</v>
      </c>
      <c r="G7">
        <f>D7*F7</f>
        <v>35186</v>
      </c>
      <c r="H7" t="s">
        <v>70</v>
      </c>
      <c r="I7">
        <f>(F7-E7)*D7</f>
        <v>6138.2699999999995</v>
      </c>
      <c r="J7" s="9">
        <v>45829</v>
      </c>
      <c r="K7" t="s">
        <v>41</v>
      </c>
      <c r="L7" t="s">
        <v>24</v>
      </c>
      <c r="M7">
        <f>IF(H7="Yes",G7*0.23,0)</f>
        <v>8092.7800000000007</v>
      </c>
      <c r="N7" s="15">
        <f>_xlfn.XLOOKUP(B7,'VAT Rates'!$D$7:$D$12,'VAT Rates'!$E$7:$E$12)</f>
        <v>0.23</v>
      </c>
      <c r="O7">
        <f>IF(H7="Yes",G7*N7,0)</f>
        <v>8092.7800000000007</v>
      </c>
      <c r="P7">
        <f>IF(H7="Yes",G7*(_xlfn.XLOOKUP(B7,'VAT Rates'!$D$7:$D$12,'VAT Rates'!$E$7:$E$12)),0)</f>
        <v>8092.7800000000007</v>
      </c>
      <c r="Q7" t="b">
        <f t="shared" si="0"/>
        <v>0</v>
      </c>
      <c r="V7" t="s">
        <v>391</v>
      </c>
    </row>
    <row r="8" spans="1:22" x14ac:dyDescent="0.25">
      <c r="A8">
        <v>11450</v>
      </c>
      <c r="B8" t="s">
        <v>29</v>
      </c>
      <c r="C8" t="s">
        <v>38</v>
      </c>
      <c r="D8" s="11">
        <v>941</v>
      </c>
      <c r="E8">
        <v>260.77999999999997</v>
      </c>
      <c r="F8">
        <v>347</v>
      </c>
      <c r="G8">
        <f>D8*F8</f>
        <v>326527</v>
      </c>
      <c r="H8" t="s">
        <v>70</v>
      </c>
      <c r="I8">
        <f>(F8-E8)*D8</f>
        <v>81133.020000000019</v>
      </c>
      <c r="J8" s="9">
        <v>45213</v>
      </c>
      <c r="K8" t="s">
        <v>39</v>
      </c>
      <c r="L8" t="s">
        <v>24</v>
      </c>
      <c r="M8">
        <f>IF(H8="Yes",G8*0.23,0)</f>
        <v>75101.210000000006</v>
      </c>
      <c r="N8" s="15">
        <f>_xlfn.XLOOKUP(B8,'VAT Rates'!$D$7:$D$12,'VAT Rates'!$E$7:$E$12)</f>
        <v>0.2</v>
      </c>
      <c r="O8">
        <f>IF(H8="Yes",G8*N8,0)</f>
        <v>65305.4</v>
      </c>
      <c r="P8">
        <f>IF(H8="Yes",G8*(_xlfn.XLOOKUP(B8,'VAT Rates'!$D$7:$D$12,'VAT Rates'!$E$7:$E$12)),0)</f>
        <v>65305.4</v>
      </c>
      <c r="Q8" t="b">
        <f t="shared" si="0"/>
        <v>0</v>
      </c>
      <c r="V8">
        <f>COUNT(A2:A701)</f>
        <v>700</v>
      </c>
    </row>
    <row r="9" spans="1:22" x14ac:dyDescent="0.25">
      <c r="A9">
        <v>11491</v>
      </c>
      <c r="B9" t="s">
        <v>44</v>
      </c>
      <c r="C9" t="s">
        <v>36</v>
      </c>
      <c r="D9" s="11">
        <v>567</v>
      </c>
      <c r="E9">
        <v>120.22</v>
      </c>
      <c r="F9">
        <v>140</v>
      </c>
      <c r="G9">
        <f>D9*F9</f>
        <v>79380</v>
      </c>
      <c r="H9" t="s">
        <v>70</v>
      </c>
      <c r="I9">
        <f>(F9-E9)*D9</f>
        <v>11215.26</v>
      </c>
      <c r="J9" s="9">
        <v>45535</v>
      </c>
      <c r="K9" t="s">
        <v>40</v>
      </c>
      <c r="L9" t="s">
        <v>33</v>
      </c>
      <c r="M9">
        <f>IF(H9="Yes",G9*0.23,0)</f>
        <v>18257.400000000001</v>
      </c>
      <c r="N9" s="15">
        <f>_xlfn.XLOOKUP(B9,'VAT Rates'!$D$7:$D$12,'VAT Rates'!$E$7:$E$12)</f>
        <v>0.22</v>
      </c>
      <c r="O9">
        <f>IF(H9="Yes",G9*N9,0)</f>
        <v>17463.599999999999</v>
      </c>
      <c r="P9">
        <f>IF(H9="Yes",G9*(_xlfn.XLOOKUP(B9,'VAT Rates'!$D$7:$D$12,'VAT Rates'!$E$7:$E$12)),0)</f>
        <v>17463.599999999999</v>
      </c>
      <c r="Q9" t="b">
        <f t="shared" si="0"/>
        <v>0</v>
      </c>
    </row>
    <row r="10" spans="1:22" x14ac:dyDescent="0.25">
      <c r="A10">
        <v>11851</v>
      </c>
      <c r="B10" t="s">
        <v>32</v>
      </c>
      <c r="C10" t="s">
        <v>37</v>
      </c>
      <c r="D10" s="11">
        <v>1265</v>
      </c>
      <c r="E10">
        <v>250.82</v>
      </c>
      <c r="F10">
        <v>372</v>
      </c>
      <c r="G10">
        <f>D10*F10</f>
        <v>470580</v>
      </c>
      <c r="H10" t="s">
        <v>71</v>
      </c>
      <c r="I10">
        <f>(F10-E10)*D10</f>
        <v>153292.70000000001</v>
      </c>
      <c r="J10" s="9">
        <v>45258</v>
      </c>
      <c r="K10" t="s">
        <v>40</v>
      </c>
      <c r="L10" t="s">
        <v>24</v>
      </c>
      <c r="M10">
        <f>IF(H10="Yes",G10*0.23,0)</f>
        <v>0</v>
      </c>
      <c r="N10" s="15">
        <f>_xlfn.XLOOKUP(B10,'VAT Rates'!$D$7:$D$12,'VAT Rates'!$E$7:$E$12)</f>
        <v>0.23</v>
      </c>
      <c r="O10">
        <f>IF(H10="Yes",G10*N10,0)</f>
        <v>0</v>
      </c>
      <c r="P10">
        <f>IF(H10="Yes",G10*(_xlfn.XLOOKUP(B10,'VAT Rates'!$D$7:$D$12,'VAT Rates'!$E$7:$E$12)),0)</f>
        <v>0</v>
      </c>
      <c r="Q10" t="b">
        <f t="shared" si="0"/>
        <v>1</v>
      </c>
    </row>
    <row r="11" spans="1:22" x14ac:dyDescent="0.25">
      <c r="A11">
        <v>11889</v>
      </c>
      <c r="B11" t="s">
        <v>32</v>
      </c>
      <c r="C11" t="s">
        <v>38</v>
      </c>
      <c r="D11" s="11">
        <v>2876</v>
      </c>
      <c r="E11">
        <v>260.24</v>
      </c>
      <c r="F11">
        <v>344</v>
      </c>
      <c r="G11">
        <f>D11*F11</f>
        <v>989344</v>
      </c>
      <c r="H11" t="s">
        <v>70</v>
      </c>
      <c r="I11">
        <f>(F11-E11)*D11</f>
        <v>240893.75999999998</v>
      </c>
      <c r="J11" s="9">
        <v>45269</v>
      </c>
      <c r="K11" t="s">
        <v>40</v>
      </c>
      <c r="L11" t="s">
        <v>24</v>
      </c>
      <c r="M11">
        <f>IF(H11="Yes",G11*0.23,0)</f>
        <v>227549.12</v>
      </c>
      <c r="N11" s="15">
        <f>_xlfn.XLOOKUP(B11,'VAT Rates'!$D$7:$D$12,'VAT Rates'!$E$7:$E$12)</f>
        <v>0.23</v>
      </c>
      <c r="O11">
        <f>IF(H11="Yes",G11*N11,0)</f>
        <v>227549.12</v>
      </c>
      <c r="P11">
        <f>IF(H11="Yes",G11*(_xlfn.XLOOKUP(B11,'VAT Rates'!$D$7:$D$12,'VAT Rates'!$E$7:$E$12)),0)</f>
        <v>227549.12</v>
      </c>
      <c r="Q11" t="b">
        <f t="shared" si="0"/>
        <v>1</v>
      </c>
    </row>
    <row r="12" spans="1:22" x14ac:dyDescent="0.25">
      <c r="A12">
        <v>11942</v>
      </c>
      <c r="B12" t="s">
        <v>27</v>
      </c>
      <c r="C12" t="s">
        <v>36</v>
      </c>
      <c r="D12" s="11">
        <v>1013</v>
      </c>
      <c r="E12">
        <v>120.99</v>
      </c>
      <c r="F12">
        <v>130</v>
      </c>
      <c r="G12">
        <f>D12*F12</f>
        <v>131690</v>
      </c>
      <c r="H12" t="s">
        <v>70</v>
      </c>
      <c r="I12">
        <f>(F12-E12)*D12</f>
        <v>9127.1300000000047</v>
      </c>
      <c r="J12" s="9">
        <v>45466</v>
      </c>
      <c r="K12" t="s">
        <v>41</v>
      </c>
      <c r="L12" t="s">
        <v>31</v>
      </c>
      <c r="M12">
        <f>IF(H12="Yes",G12*0.23,0)</f>
        <v>30288.7</v>
      </c>
      <c r="N12" s="15">
        <f>_xlfn.XLOOKUP(B12,'VAT Rates'!$D$7:$D$12,'VAT Rates'!$E$7:$E$12)</f>
        <v>0.19</v>
      </c>
      <c r="O12">
        <f>IF(H12="Yes",G12*N12,0)</f>
        <v>25021.1</v>
      </c>
      <c r="P12">
        <f>IF(H12="Yes",G12*(_xlfn.XLOOKUP(B12,'VAT Rates'!$D$7:$D$12,'VAT Rates'!$E$7:$E$12)),0)</f>
        <v>25021.1</v>
      </c>
      <c r="Q12" t="b">
        <f t="shared" si="0"/>
        <v>0</v>
      </c>
    </row>
    <row r="13" spans="1:22" x14ac:dyDescent="0.25">
      <c r="A13">
        <v>12001</v>
      </c>
      <c r="B13" t="s">
        <v>32</v>
      </c>
      <c r="C13" t="s">
        <v>37</v>
      </c>
      <c r="D13" s="11">
        <v>877</v>
      </c>
      <c r="E13">
        <v>250.34</v>
      </c>
      <c r="F13">
        <v>343</v>
      </c>
      <c r="G13">
        <f>D13*F13</f>
        <v>300811</v>
      </c>
      <c r="H13" t="s">
        <v>71</v>
      </c>
      <c r="I13">
        <f>(F13-E13)*D13</f>
        <v>81262.819999999992</v>
      </c>
      <c r="J13" s="9">
        <v>45327</v>
      </c>
      <c r="K13" t="s">
        <v>40</v>
      </c>
      <c r="L13" t="s">
        <v>33</v>
      </c>
      <c r="M13">
        <f>IF(H13="Yes",G13*0.23,0)</f>
        <v>0</v>
      </c>
      <c r="N13" s="15">
        <f>_xlfn.XLOOKUP(B13,'VAT Rates'!$D$7:$D$12,'VAT Rates'!$E$7:$E$12)</f>
        <v>0.23</v>
      </c>
      <c r="O13">
        <f>IF(H13="Yes",G13*N13,0)</f>
        <v>0</v>
      </c>
      <c r="P13">
        <f>IF(H13="Yes",G13*(_xlfn.XLOOKUP(B13,'VAT Rates'!$D$7:$D$12,'VAT Rates'!$E$7:$E$12)),0)</f>
        <v>0</v>
      </c>
      <c r="Q13" t="b">
        <f t="shared" si="0"/>
        <v>0</v>
      </c>
    </row>
    <row r="14" spans="1:22" x14ac:dyDescent="0.25">
      <c r="A14">
        <v>12028</v>
      </c>
      <c r="B14" t="s">
        <v>32</v>
      </c>
      <c r="C14" t="s">
        <v>30</v>
      </c>
      <c r="D14" s="11">
        <v>1100</v>
      </c>
      <c r="E14">
        <v>5.51</v>
      </c>
      <c r="F14">
        <v>8</v>
      </c>
      <c r="G14">
        <f>D14*F14</f>
        <v>8800</v>
      </c>
      <c r="H14" t="s">
        <v>70</v>
      </c>
      <c r="I14">
        <f>(F14-E14)*D14</f>
        <v>2739.0000000000005</v>
      </c>
      <c r="J14" s="9">
        <v>45624</v>
      </c>
      <c r="K14" t="s">
        <v>40</v>
      </c>
      <c r="L14" t="s">
        <v>34</v>
      </c>
      <c r="M14">
        <f>IF(H14="Yes",G14*0.23,0)</f>
        <v>2024</v>
      </c>
      <c r="N14" s="15">
        <f>_xlfn.XLOOKUP(B14,'VAT Rates'!$D$7:$D$12,'VAT Rates'!$E$7:$E$12)</f>
        <v>0.23</v>
      </c>
      <c r="O14">
        <f>IF(H14="Yes",G14*N14,0)</f>
        <v>2024</v>
      </c>
      <c r="P14">
        <f>IF(H14="Yes",G14*(_xlfn.XLOOKUP(B14,'VAT Rates'!$D$7:$D$12,'VAT Rates'!$E$7:$E$12)),0)</f>
        <v>2024</v>
      </c>
      <c r="Q14" t="b">
        <f t="shared" si="0"/>
        <v>1</v>
      </c>
    </row>
    <row r="15" spans="1:22" x14ac:dyDescent="0.25">
      <c r="A15">
        <v>12118</v>
      </c>
      <c r="B15" t="s">
        <v>27</v>
      </c>
      <c r="C15" t="s">
        <v>30</v>
      </c>
      <c r="D15" s="11">
        <v>1159</v>
      </c>
      <c r="E15">
        <v>5.75</v>
      </c>
      <c r="F15">
        <v>9</v>
      </c>
      <c r="G15">
        <f>D15*F15</f>
        <v>10431</v>
      </c>
      <c r="H15" t="s">
        <v>70</v>
      </c>
      <c r="I15">
        <f>(F15-E15)*D15</f>
        <v>3766.75</v>
      </c>
      <c r="J15" s="9">
        <v>45639</v>
      </c>
      <c r="K15" t="s">
        <v>40</v>
      </c>
      <c r="L15" t="s">
        <v>24</v>
      </c>
      <c r="M15">
        <f>IF(H15="Yes",G15*0.23,0)</f>
        <v>2399.13</v>
      </c>
      <c r="N15" s="15">
        <f>_xlfn.XLOOKUP(B15,'VAT Rates'!$D$7:$D$12,'VAT Rates'!$E$7:$E$12)</f>
        <v>0.19</v>
      </c>
      <c r="O15">
        <f>IF(H15="Yes",G15*N15,0)</f>
        <v>1981.89</v>
      </c>
      <c r="P15">
        <f>IF(H15="Yes",G15*(_xlfn.XLOOKUP(B15,'VAT Rates'!$D$7:$D$12,'VAT Rates'!$E$7:$E$12)),0)</f>
        <v>1981.89</v>
      </c>
      <c r="Q15" t="b">
        <f t="shared" si="0"/>
        <v>0</v>
      </c>
    </row>
    <row r="16" spans="1:22" x14ac:dyDescent="0.25">
      <c r="A16">
        <v>12209</v>
      </c>
      <c r="B16" t="s">
        <v>32</v>
      </c>
      <c r="C16" t="s">
        <v>36</v>
      </c>
      <c r="D16" s="11">
        <v>2548</v>
      </c>
      <c r="E16">
        <v>260.95999999999998</v>
      </c>
      <c r="F16">
        <v>345</v>
      </c>
      <c r="G16">
        <f>D16*F16</f>
        <v>879060</v>
      </c>
      <c r="H16" t="s">
        <v>70</v>
      </c>
      <c r="I16">
        <f>(F16-E16)*D16</f>
        <v>214133.92000000004</v>
      </c>
      <c r="J16" s="9">
        <v>45522</v>
      </c>
      <c r="K16" t="s">
        <v>41</v>
      </c>
      <c r="L16" t="s">
        <v>28</v>
      </c>
      <c r="M16">
        <f>IF(H16="Yes",G16*0.23,0)</f>
        <v>202183.80000000002</v>
      </c>
      <c r="N16" s="15">
        <f>_xlfn.XLOOKUP(B16,'VAT Rates'!$D$7:$D$12,'VAT Rates'!$E$7:$E$12)</f>
        <v>0.23</v>
      </c>
      <c r="O16">
        <f>IF(H16="Yes",G16*N16,0)</f>
        <v>202183.80000000002</v>
      </c>
      <c r="P16">
        <f>IF(H16="Yes",G16*(_xlfn.XLOOKUP(B16,'VAT Rates'!$D$7:$D$12,'VAT Rates'!$E$7:$E$12)),0)</f>
        <v>202183.80000000002</v>
      </c>
      <c r="Q16" t="b">
        <f t="shared" si="0"/>
        <v>1</v>
      </c>
    </row>
    <row r="17" spans="1:17" x14ac:dyDescent="0.25">
      <c r="A17">
        <v>12216</v>
      </c>
      <c r="B17" t="s">
        <v>42</v>
      </c>
      <c r="C17" t="s">
        <v>35</v>
      </c>
      <c r="D17" s="11">
        <v>1233</v>
      </c>
      <c r="E17">
        <v>10.45</v>
      </c>
      <c r="F17">
        <v>12</v>
      </c>
      <c r="G17">
        <f>D17*F17</f>
        <v>14796</v>
      </c>
      <c r="H17" t="s">
        <v>70</v>
      </c>
      <c r="I17">
        <f>(F17-E17)*D17</f>
        <v>1911.1500000000008</v>
      </c>
      <c r="J17" s="9">
        <v>45147</v>
      </c>
      <c r="K17" t="s">
        <v>41</v>
      </c>
      <c r="L17" t="s">
        <v>24</v>
      </c>
      <c r="M17">
        <f>IF(H17="Yes",G17*0.23,0)</f>
        <v>3403.08</v>
      </c>
      <c r="N17" s="15">
        <f>_xlfn.XLOOKUP(B17,'VAT Rates'!$D$7:$D$12,'VAT Rates'!$E$7:$E$12)</f>
        <v>0.24</v>
      </c>
      <c r="O17">
        <f>IF(H17="Yes",G17*N17,0)</f>
        <v>3551.04</v>
      </c>
      <c r="P17">
        <f>IF(H17="Yes",G17*(_xlfn.XLOOKUP(B17,'VAT Rates'!$D$7:$D$12,'VAT Rates'!$E$7:$E$12)),0)</f>
        <v>3551.04</v>
      </c>
      <c r="Q17" t="b">
        <f t="shared" si="0"/>
        <v>0</v>
      </c>
    </row>
    <row r="18" spans="1:17" x14ac:dyDescent="0.25">
      <c r="A18">
        <v>12263</v>
      </c>
      <c r="B18" t="s">
        <v>27</v>
      </c>
      <c r="C18" t="s">
        <v>37</v>
      </c>
      <c r="D18" s="11">
        <v>880</v>
      </c>
      <c r="E18">
        <v>250.86</v>
      </c>
      <c r="F18">
        <v>354</v>
      </c>
      <c r="G18">
        <f>D18*F18</f>
        <v>311520</v>
      </c>
      <c r="H18" t="s">
        <v>70</v>
      </c>
      <c r="I18">
        <f>(F18-E18)*D18</f>
        <v>90763.199999999983</v>
      </c>
      <c r="J18" s="9">
        <v>45682</v>
      </c>
      <c r="K18" t="s">
        <v>40</v>
      </c>
      <c r="L18" t="s">
        <v>31</v>
      </c>
      <c r="M18">
        <f>IF(H18="Yes",G18*0.23,0)</f>
        <v>71649.600000000006</v>
      </c>
      <c r="N18" s="15">
        <f>_xlfn.XLOOKUP(B18,'VAT Rates'!$D$7:$D$12,'VAT Rates'!$E$7:$E$12)</f>
        <v>0.19</v>
      </c>
      <c r="O18">
        <f>IF(H18="Yes",G18*N18,0)</f>
        <v>59188.800000000003</v>
      </c>
      <c r="P18">
        <f>IF(H18="Yes",G18*(_xlfn.XLOOKUP(B18,'VAT Rates'!$D$7:$D$12,'VAT Rates'!$E$7:$E$12)),0)</f>
        <v>59188.800000000003</v>
      </c>
      <c r="Q18" t="b">
        <f t="shared" si="0"/>
        <v>0</v>
      </c>
    </row>
    <row r="19" spans="1:17" x14ac:dyDescent="0.25">
      <c r="A19">
        <v>12276</v>
      </c>
      <c r="B19" t="s">
        <v>42</v>
      </c>
      <c r="C19" t="s">
        <v>25</v>
      </c>
      <c r="D19" s="11">
        <v>2706</v>
      </c>
      <c r="E19">
        <v>3.81</v>
      </c>
      <c r="F19">
        <v>5</v>
      </c>
      <c r="G19">
        <f>D19*F19</f>
        <v>13530</v>
      </c>
      <c r="H19" t="s">
        <v>71</v>
      </c>
      <c r="I19">
        <f>(F19-E19)*D19</f>
        <v>3220.14</v>
      </c>
      <c r="J19" s="9">
        <v>45283</v>
      </c>
      <c r="K19" t="s">
        <v>41</v>
      </c>
      <c r="L19" t="s">
        <v>24</v>
      </c>
      <c r="M19">
        <f>IF(H19="Yes",G19*0.23,0)</f>
        <v>0</v>
      </c>
      <c r="N19" s="15">
        <f>_xlfn.XLOOKUP(B19,'VAT Rates'!$D$7:$D$12,'VAT Rates'!$E$7:$E$12)</f>
        <v>0.24</v>
      </c>
      <c r="O19">
        <f>IF(H19="Yes",G19*N19,0)</f>
        <v>0</v>
      </c>
      <c r="P19">
        <f>IF(H19="Yes",G19*(_xlfn.XLOOKUP(B19,'VAT Rates'!$D$7:$D$12,'VAT Rates'!$E$7:$E$12)),0)</f>
        <v>0</v>
      </c>
      <c r="Q19" t="b">
        <f t="shared" si="0"/>
        <v>0</v>
      </c>
    </row>
    <row r="20" spans="1:17" x14ac:dyDescent="0.25">
      <c r="A20">
        <v>12366</v>
      </c>
      <c r="B20" t="s">
        <v>32</v>
      </c>
      <c r="C20" t="s">
        <v>37</v>
      </c>
      <c r="D20" s="11">
        <v>662</v>
      </c>
      <c r="E20">
        <v>250.12</v>
      </c>
      <c r="F20">
        <v>371</v>
      </c>
      <c r="G20">
        <f>D20*F20</f>
        <v>245602</v>
      </c>
      <c r="H20" t="s">
        <v>71</v>
      </c>
      <c r="I20">
        <f>(F20-E20)*D20</f>
        <v>80022.559999999998</v>
      </c>
      <c r="J20" s="9">
        <v>45359</v>
      </c>
      <c r="K20" t="s">
        <v>39</v>
      </c>
      <c r="L20" t="s">
        <v>33</v>
      </c>
      <c r="M20">
        <f>IF(H20="Yes",G20*0.23,0)</f>
        <v>0</v>
      </c>
      <c r="N20" s="15">
        <f>_xlfn.XLOOKUP(B20,'VAT Rates'!$D$7:$D$12,'VAT Rates'!$E$7:$E$12)</f>
        <v>0.23</v>
      </c>
      <c r="O20">
        <f>IF(H20="Yes",G20*N20,0)</f>
        <v>0</v>
      </c>
      <c r="P20">
        <f>IF(H20="Yes",G20*(_xlfn.XLOOKUP(B20,'VAT Rates'!$D$7:$D$12,'VAT Rates'!$E$7:$E$12)),0)</f>
        <v>0</v>
      </c>
      <c r="Q20" t="b">
        <f t="shared" si="0"/>
        <v>0</v>
      </c>
    </row>
    <row r="21" spans="1:17" x14ac:dyDescent="0.25">
      <c r="A21">
        <v>12396</v>
      </c>
      <c r="B21" t="s">
        <v>42</v>
      </c>
      <c r="C21" t="s">
        <v>30</v>
      </c>
      <c r="D21" s="11">
        <v>720</v>
      </c>
      <c r="E21">
        <v>5.05</v>
      </c>
      <c r="F21">
        <v>7</v>
      </c>
      <c r="G21">
        <f>D21*F21</f>
        <v>5040</v>
      </c>
      <c r="H21" t="s">
        <v>70</v>
      </c>
      <c r="I21">
        <f>(F21-E21)*D21</f>
        <v>1404.0000000000002</v>
      </c>
      <c r="J21" s="9">
        <v>45160</v>
      </c>
      <c r="K21" t="s">
        <v>40</v>
      </c>
      <c r="L21" t="s">
        <v>24</v>
      </c>
      <c r="M21">
        <f>IF(H21="Yes",G21*0.23,0)</f>
        <v>1159.2</v>
      </c>
      <c r="N21" s="15">
        <f>_xlfn.XLOOKUP(B21,'VAT Rates'!$D$7:$D$12,'VAT Rates'!$E$7:$E$12)</f>
        <v>0.24</v>
      </c>
      <c r="O21">
        <f>IF(H21="Yes",G21*N21,0)</f>
        <v>1209.5999999999999</v>
      </c>
      <c r="P21">
        <f>IF(H21="Yes",G21*(_xlfn.XLOOKUP(B21,'VAT Rates'!$D$7:$D$12,'VAT Rates'!$E$7:$E$12)),0)</f>
        <v>1209.5999999999999</v>
      </c>
      <c r="Q21" t="b">
        <f t="shared" si="0"/>
        <v>0</v>
      </c>
    </row>
    <row r="22" spans="1:17" x14ac:dyDescent="0.25">
      <c r="A22">
        <v>12740</v>
      </c>
      <c r="B22" t="s">
        <v>32</v>
      </c>
      <c r="C22" t="s">
        <v>30</v>
      </c>
      <c r="D22" s="11">
        <v>2851</v>
      </c>
      <c r="E22">
        <v>5.65</v>
      </c>
      <c r="F22">
        <v>7</v>
      </c>
      <c r="G22">
        <f>D22*F22</f>
        <v>19957</v>
      </c>
      <c r="H22" t="s">
        <v>70</v>
      </c>
      <c r="I22">
        <f>(F22-E22)*D22</f>
        <v>3848.849999999999</v>
      </c>
      <c r="J22" s="9">
        <v>45478</v>
      </c>
      <c r="K22" t="s">
        <v>39</v>
      </c>
      <c r="L22" t="s">
        <v>24</v>
      </c>
      <c r="M22">
        <f>IF(H22="Yes",G22*0.23,0)</f>
        <v>4590.1100000000006</v>
      </c>
      <c r="N22" s="15">
        <f>_xlfn.XLOOKUP(B22,'VAT Rates'!$D$7:$D$12,'VAT Rates'!$E$7:$E$12)</f>
        <v>0.23</v>
      </c>
      <c r="O22">
        <f>IF(H22="Yes",G22*N22,0)</f>
        <v>4590.1100000000006</v>
      </c>
      <c r="P22">
        <f>IF(H22="Yes",G22*(_xlfn.XLOOKUP(B22,'VAT Rates'!$D$7:$D$12,'VAT Rates'!$E$7:$E$12)),0)</f>
        <v>4590.1100000000006</v>
      </c>
      <c r="Q22" t="b">
        <f t="shared" si="0"/>
        <v>1</v>
      </c>
    </row>
    <row r="23" spans="1:17" x14ac:dyDescent="0.25">
      <c r="A23">
        <v>12907</v>
      </c>
      <c r="B23" t="s">
        <v>44</v>
      </c>
      <c r="C23" t="s">
        <v>35</v>
      </c>
      <c r="D23" s="11">
        <v>2632</v>
      </c>
      <c r="E23">
        <v>10.02</v>
      </c>
      <c r="F23">
        <v>12</v>
      </c>
      <c r="G23">
        <f>D23*F23</f>
        <v>31584</v>
      </c>
      <c r="H23" t="s">
        <v>71</v>
      </c>
      <c r="I23">
        <f>(F23-E23)*D23</f>
        <v>5211.3600000000015</v>
      </c>
      <c r="J23" s="9">
        <v>45183</v>
      </c>
      <c r="K23" t="s">
        <v>41</v>
      </c>
      <c r="L23" t="s">
        <v>24</v>
      </c>
      <c r="M23">
        <f>IF(H23="Yes",G23*0.23,0)</f>
        <v>0</v>
      </c>
      <c r="N23" s="15">
        <f>_xlfn.XLOOKUP(B23,'VAT Rates'!$D$7:$D$12,'VAT Rates'!$E$7:$E$12)</f>
        <v>0.22</v>
      </c>
      <c r="O23">
        <f>IF(H23="Yes",G23*N23,0)</f>
        <v>0</v>
      </c>
      <c r="P23">
        <f>IF(H23="Yes",G23*(_xlfn.XLOOKUP(B23,'VAT Rates'!$D$7:$D$12,'VAT Rates'!$E$7:$E$12)),0)</f>
        <v>0</v>
      </c>
      <c r="Q23" t="b">
        <f t="shared" si="0"/>
        <v>0</v>
      </c>
    </row>
    <row r="24" spans="1:17" x14ac:dyDescent="0.25">
      <c r="A24">
        <v>12953</v>
      </c>
      <c r="B24" t="s">
        <v>27</v>
      </c>
      <c r="C24" t="s">
        <v>25</v>
      </c>
      <c r="D24" s="11">
        <v>2580</v>
      </c>
      <c r="E24">
        <v>3.83</v>
      </c>
      <c r="F24">
        <v>5</v>
      </c>
      <c r="G24">
        <f>D24*F24</f>
        <v>12900</v>
      </c>
      <c r="H24" t="s">
        <v>70</v>
      </c>
      <c r="I24">
        <f>(F24-E24)*D24</f>
        <v>3018.6</v>
      </c>
      <c r="J24" s="9">
        <v>45591</v>
      </c>
      <c r="K24" t="s">
        <v>39</v>
      </c>
      <c r="L24" t="s">
        <v>24</v>
      </c>
      <c r="M24">
        <f>IF(H24="Yes",G24*0.23,0)</f>
        <v>2967</v>
      </c>
      <c r="N24" s="15">
        <f>_xlfn.XLOOKUP(B24,'VAT Rates'!$D$7:$D$12,'VAT Rates'!$E$7:$E$12)</f>
        <v>0.19</v>
      </c>
      <c r="O24">
        <f>IF(H24="Yes",G24*N24,0)</f>
        <v>2451</v>
      </c>
      <c r="P24">
        <f>IF(H24="Yes",G24*(_xlfn.XLOOKUP(B24,'VAT Rates'!$D$7:$D$12,'VAT Rates'!$E$7:$E$12)),0)</f>
        <v>2451</v>
      </c>
      <c r="Q24" t="b">
        <f t="shared" si="0"/>
        <v>0</v>
      </c>
    </row>
    <row r="25" spans="1:17" x14ac:dyDescent="0.25">
      <c r="A25">
        <v>13202</v>
      </c>
      <c r="B25" t="s">
        <v>43</v>
      </c>
      <c r="C25" t="s">
        <v>36</v>
      </c>
      <c r="D25" s="11">
        <v>2832</v>
      </c>
      <c r="E25">
        <v>120.01</v>
      </c>
      <c r="F25">
        <v>142</v>
      </c>
      <c r="G25">
        <f>D25*F25</f>
        <v>402144</v>
      </c>
      <c r="H25" t="s">
        <v>71</v>
      </c>
      <c r="I25">
        <f>(F25-E25)*D25</f>
        <v>62275.679999999986</v>
      </c>
      <c r="J25" s="9">
        <v>45288</v>
      </c>
      <c r="K25" t="s">
        <v>40</v>
      </c>
      <c r="L25" t="s">
        <v>24</v>
      </c>
      <c r="M25">
        <f>IF(H25="Yes",G25*0.23,0)</f>
        <v>0</v>
      </c>
      <c r="N25" s="15">
        <f>_xlfn.XLOOKUP(B25,'VAT Rates'!$D$7:$D$12,'VAT Rates'!$E$7:$E$12)</f>
        <v>0.21</v>
      </c>
      <c r="O25">
        <f>IF(H25="Yes",G25*N25,0)</f>
        <v>0</v>
      </c>
      <c r="P25">
        <f>IF(H25="Yes",G25*(_xlfn.XLOOKUP(B25,'VAT Rates'!$D$7:$D$12,'VAT Rates'!$E$7:$E$12)),0)</f>
        <v>0</v>
      </c>
      <c r="Q25" t="b">
        <f t="shared" si="0"/>
        <v>0</v>
      </c>
    </row>
    <row r="26" spans="1:17" x14ac:dyDescent="0.25">
      <c r="A26">
        <v>13326</v>
      </c>
      <c r="B26" t="s">
        <v>32</v>
      </c>
      <c r="C26" t="s">
        <v>37</v>
      </c>
      <c r="D26" s="11">
        <v>2436</v>
      </c>
      <c r="E26">
        <v>250.79</v>
      </c>
      <c r="F26">
        <v>347</v>
      </c>
      <c r="G26">
        <f>D26*F26</f>
        <v>845292</v>
      </c>
      <c r="H26" t="s">
        <v>70</v>
      </c>
      <c r="I26">
        <f>(F26-E26)*D26</f>
        <v>234367.56000000003</v>
      </c>
      <c r="J26" s="9">
        <v>45382</v>
      </c>
      <c r="K26" t="s">
        <v>40</v>
      </c>
      <c r="L26" t="s">
        <v>34</v>
      </c>
      <c r="M26">
        <f>IF(H26="Yes",G26*0.23,0)</f>
        <v>194417.16</v>
      </c>
      <c r="N26" s="15">
        <f>_xlfn.XLOOKUP(B26,'VAT Rates'!$D$7:$D$12,'VAT Rates'!$E$7:$E$12)</f>
        <v>0.23</v>
      </c>
      <c r="O26">
        <f>IF(H26="Yes",G26*N26,0)</f>
        <v>194417.16</v>
      </c>
      <c r="P26">
        <f>IF(H26="Yes",G26*(_xlfn.XLOOKUP(B26,'VAT Rates'!$D$7:$D$12,'VAT Rates'!$E$7:$E$12)),0)</f>
        <v>194417.16</v>
      </c>
      <c r="Q26" t="b">
        <f t="shared" si="0"/>
        <v>1</v>
      </c>
    </row>
    <row r="27" spans="1:17" x14ac:dyDescent="0.25">
      <c r="A27">
        <v>13369</v>
      </c>
      <c r="B27" t="s">
        <v>32</v>
      </c>
      <c r="C27" t="s">
        <v>35</v>
      </c>
      <c r="D27" s="11">
        <v>700</v>
      </c>
      <c r="E27">
        <v>10.39</v>
      </c>
      <c r="F27">
        <v>12</v>
      </c>
      <c r="G27">
        <f>D27*F27</f>
        <v>8400</v>
      </c>
      <c r="H27" t="s">
        <v>71</v>
      </c>
      <c r="I27">
        <f>(F27-E27)*D27</f>
        <v>1126.9999999999995</v>
      </c>
      <c r="J27" s="9">
        <v>45584</v>
      </c>
      <c r="K27" t="s">
        <v>41</v>
      </c>
      <c r="L27" t="s">
        <v>24</v>
      </c>
      <c r="M27">
        <f>IF(H27="Yes",G27*0.23,0)</f>
        <v>0</v>
      </c>
      <c r="N27" s="15">
        <f>_xlfn.XLOOKUP(B27,'VAT Rates'!$D$7:$D$12,'VAT Rates'!$E$7:$E$12)</f>
        <v>0.23</v>
      </c>
      <c r="O27">
        <f>IF(H27="Yes",G27*N27,0)</f>
        <v>0</v>
      </c>
      <c r="P27">
        <f>IF(H27="Yes",G27*(_xlfn.XLOOKUP(B27,'VAT Rates'!$D$7:$D$12,'VAT Rates'!$E$7:$E$12)),0)</f>
        <v>0</v>
      </c>
      <c r="Q27" t="b">
        <f t="shared" si="0"/>
        <v>0</v>
      </c>
    </row>
    <row r="28" spans="1:17" x14ac:dyDescent="0.25">
      <c r="A28">
        <v>13567</v>
      </c>
      <c r="B28" t="s">
        <v>43</v>
      </c>
      <c r="C28" t="s">
        <v>35</v>
      </c>
      <c r="D28" s="11">
        <v>2992</v>
      </c>
      <c r="E28">
        <v>10.67</v>
      </c>
      <c r="F28">
        <v>16</v>
      </c>
      <c r="G28">
        <f>D28*F28</f>
        <v>47872</v>
      </c>
      <c r="H28" t="s">
        <v>70</v>
      </c>
      <c r="I28">
        <f>(F28-E28)*D28</f>
        <v>15947.36</v>
      </c>
      <c r="J28" s="9">
        <v>45740</v>
      </c>
      <c r="K28" t="s">
        <v>40</v>
      </c>
      <c r="L28" t="s">
        <v>33</v>
      </c>
      <c r="M28">
        <f>IF(H28="Yes",G28*0.23,0)</f>
        <v>11010.560000000001</v>
      </c>
      <c r="N28" s="15">
        <f>_xlfn.XLOOKUP(B28,'VAT Rates'!$D$7:$D$12,'VAT Rates'!$E$7:$E$12)</f>
        <v>0.21</v>
      </c>
      <c r="O28">
        <f>IF(H28="Yes",G28*N28,0)</f>
        <v>10053.119999999999</v>
      </c>
      <c r="P28">
        <f>IF(H28="Yes",G28*(_xlfn.XLOOKUP(B28,'VAT Rates'!$D$7:$D$12,'VAT Rates'!$E$7:$E$12)),0)</f>
        <v>10053.119999999999</v>
      </c>
      <c r="Q28" t="b">
        <f t="shared" si="0"/>
        <v>0</v>
      </c>
    </row>
    <row r="29" spans="1:17" x14ac:dyDescent="0.25">
      <c r="A29">
        <v>13569</v>
      </c>
      <c r="B29" t="s">
        <v>44</v>
      </c>
      <c r="C29" t="s">
        <v>36</v>
      </c>
      <c r="D29" s="11">
        <v>655</v>
      </c>
      <c r="E29">
        <v>120.96</v>
      </c>
      <c r="F29">
        <v>150</v>
      </c>
      <c r="G29">
        <f>D29*F29</f>
        <v>98250</v>
      </c>
      <c r="H29" t="s">
        <v>70</v>
      </c>
      <c r="I29">
        <f>(F29-E29)*D29</f>
        <v>19021.200000000004</v>
      </c>
      <c r="J29" s="9">
        <v>45806</v>
      </c>
      <c r="K29" t="s">
        <v>41</v>
      </c>
      <c r="L29" t="s">
        <v>28</v>
      </c>
      <c r="M29">
        <f>IF(H29="Yes",G29*0.23,0)</f>
        <v>22597.5</v>
      </c>
      <c r="N29" s="15">
        <f>_xlfn.XLOOKUP(B29,'VAT Rates'!$D$7:$D$12,'VAT Rates'!$E$7:$E$12)</f>
        <v>0.22</v>
      </c>
      <c r="O29">
        <f>IF(H29="Yes",G29*N29,0)</f>
        <v>21615</v>
      </c>
      <c r="P29">
        <f>IF(H29="Yes",G29*(_xlfn.XLOOKUP(B29,'VAT Rates'!$D$7:$D$12,'VAT Rates'!$E$7:$E$12)),0)</f>
        <v>21615</v>
      </c>
      <c r="Q29" t="b">
        <f t="shared" si="0"/>
        <v>0</v>
      </c>
    </row>
    <row r="30" spans="1:17" x14ac:dyDescent="0.25">
      <c r="A30">
        <v>13656</v>
      </c>
      <c r="B30" t="s">
        <v>32</v>
      </c>
      <c r="C30" t="s">
        <v>35</v>
      </c>
      <c r="D30" s="11">
        <v>1570</v>
      </c>
      <c r="E30">
        <v>10.87</v>
      </c>
      <c r="F30">
        <v>16</v>
      </c>
      <c r="G30">
        <f>D30*F30</f>
        <v>25120</v>
      </c>
      <c r="H30" t="s">
        <v>70</v>
      </c>
      <c r="I30">
        <f>(F30-E30)*D30</f>
        <v>8054.1000000000013</v>
      </c>
      <c r="J30" s="9">
        <v>45678</v>
      </c>
      <c r="K30" t="s">
        <v>39</v>
      </c>
      <c r="L30" t="s">
        <v>33</v>
      </c>
      <c r="M30">
        <f>IF(H30="Yes",G30*0.23,0)</f>
        <v>5777.6</v>
      </c>
      <c r="N30" s="15">
        <f>_xlfn.XLOOKUP(B30,'VAT Rates'!$D$7:$D$12,'VAT Rates'!$E$7:$E$12)</f>
        <v>0.23</v>
      </c>
      <c r="O30">
        <f>IF(H30="Yes",G30*N30,0)</f>
        <v>5777.6</v>
      </c>
      <c r="P30">
        <f>IF(H30="Yes",G30*(_xlfn.XLOOKUP(B30,'VAT Rates'!$D$7:$D$12,'VAT Rates'!$E$7:$E$12)),0)</f>
        <v>5777.6</v>
      </c>
      <c r="Q30" t="b">
        <f t="shared" si="0"/>
        <v>1</v>
      </c>
    </row>
    <row r="31" spans="1:17" x14ac:dyDescent="0.25">
      <c r="A31">
        <v>13662</v>
      </c>
      <c r="B31" t="s">
        <v>32</v>
      </c>
      <c r="C31" t="s">
        <v>35</v>
      </c>
      <c r="D31" s="11">
        <v>1414</v>
      </c>
      <c r="E31">
        <v>10.49</v>
      </c>
      <c r="F31">
        <v>13</v>
      </c>
      <c r="G31">
        <f>D31*F31</f>
        <v>18382</v>
      </c>
      <c r="H31" t="s">
        <v>70</v>
      </c>
      <c r="I31">
        <f>(F31-E31)*D31</f>
        <v>3549.14</v>
      </c>
      <c r="J31" s="9">
        <v>45252</v>
      </c>
      <c r="K31" t="s">
        <v>39</v>
      </c>
      <c r="L31" t="s">
        <v>34</v>
      </c>
      <c r="M31">
        <f>IF(H31="Yes",G31*0.23,0)</f>
        <v>4227.8600000000006</v>
      </c>
      <c r="N31" s="15">
        <f>_xlfn.XLOOKUP(B31,'VAT Rates'!$D$7:$D$12,'VAT Rates'!$E$7:$E$12)</f>
        <v>0.23</v>
      </c>
      <c r="O31">
        <f>IF(H31="Yes",G31*N31,0)</f>
        <v>4227.8600000000006</v>
      </c>
      <c r="P31">
        <f>IF(H31="Yes",G31*(_xlfn.XLOOKUP(B31,'VAT Rates'!$D$7:$D$12,'VAT Rates'!$E$7:$E$12)),0)</f>
        <v>4227.8600000000006</v>
      </c>
      <c r="Q31" t="b">
        <f t="shared" si="0"/>
        <v>1</v>
      </c>
    </row>
    <row r="32" spans="1:17" x14ac:dyDescent="0.25">
      <c r="A32">
        <v>14024</v>
      </c>
      <c r="B32" t="s">
        <v>27</v>
      </c>
      <c r="C32" t="s">
        <v>37</v>
      </c>
      <c r="D32" s="11">
        <v>263</v>
      </c>
      <c r="E32">
        <v>250.23</v>
      </c>
      <c r="F32">
        <v>296</v>
      </c>
      <c r="G32">
        <f>D32*F32</f>
        <v>77848</v>
      </c>
      <c r="H32" t="s">
        <v>70</v>
      </c>
      <c r="I32">
        <f>(F32-E32)*D32</f>
        <v>12037.510000000002</v>
      </c>
      <c r="J32" s="9">
        <v>45272</v>
      </c>
      <c r="K32" t="s">
        <v>39</v>
      </c>
      <c r="L32" t="s">
        <v>24</v>
      </c>
      <c r="M32">
        <f>IF(H32="Yes",G32*0.23,0)</f>
        <v>17905.04</v>
      </c>
      <c r="N32" s="15">
        <f>_xlfn.XLOOKUP(B32,'VAT Rates'!$D$7:$D$12,'VAT Rates'!$E$7:$E$12)</f>
        <v>0.19</v>
      </c>
      <c r="O32">
        <f>IF(H32="Yes",G32*N32,0)</f>
        <v>14791.12</v>
      </c>
      <c r="P32">
        <f>IF(H32="Yes",G32*(_xlfn.XLOOKUP(B32,'VAT Rates'!$D$7:$D$12,'VAT Rates'!$E$7:$E$12)),0)</f>
        <v>14791.12</v>
      </c>
      <c r="Q32" t="b">
        <f t="shared" si="0"/>
        <v>0</v>
      </c>
    </row>
    <row r="33" spans="1:17" x14ac:dyDescent="0.25">
      <c r="A33">
        <v>14101</v>
      </c>
      <c r="B33" t="s">
        <v>43</v>
      </c>
      <c r="C33" t="s">
        <v>36</v>
      </c>
      <c r="D33" s="11">
        <v>547</v>
      </c>
      <c r="E33">
        <v>120.46</v>
      </c>
      <c r="F33">
        <v>146</v>
      </c>
      <c r="G33">
        <f>D33*F33</f>
        <v>79862</v>
      </c>
      <c r="H33" t="s">
        <v>70</v>
      </c>
      <c r="I33">
        <f>(F33-E33)*D33</f>
        <v>13970.380000000003</v>
      </c>
      <c r="J33" s="9">
        <v>45357</v>
      </c>
      <c r="K33" t="s">
        <v>40</v>
      </c>
      <c r="L33" t="s">
        <v>24</v>
      </c>
      <c r="M33">
        <f>IF(H33="Yes",G33*0.23,0)</f>
        <v>18368.260000000002</v>
      </c>
      <c r="N33" s="15">
        <f>_xlfn.XLOOKUP(B33,'VAT Rates'!$D$7:$D$12,'VAT Rates'!$E$7:$E$12)</f>
        <v>0.21</v>
      </c>
      <c r="O33">
        <f>IF(H33="Yes",G33*N33,0)</f>
        <v>16771.02</v>
      </c>
      <c r="P33">
        <f>IF(H33="Yes",G33*(_xlfn.XLOOKUP(B33,'VAT Rates'!$D$7:$D$12,'VAT Rates'!$E$7:$E$12)),0)</f>
        <v>16771.02</v>
      </c>
      <c r="Q33" t="b">
        <f t="shared" si="0"/>
        <v>0</v>
      </c>
    </row>
    <row r="34" spans="1:17" x14ac:dyDescent="0.25">
      <c r="A34">
        <v>14113</v>
      </c>
      <c r="B34" t="s">
        <v>44</v>
      </c>
      <c r="C34" t="s">
        <v>25</v>
      </c>
      <c r="D34" s="11">
        <v>2416</v>
      </c>
      <c r="E34">
        <v>3.67</v>
      </c>
      <c r="F34">
        <v>5</v>
      </c>
      <c r="G34">
        <f>D34*F34</f>
        <v>12080</v>
      </c>
      <c r="H34" t="s">
        <v>70</v>
      </c>
      <c r="I34">
        <f>(F34-E34)*D34</f>
        <v>3213.28</v>
      </c>
      <c r="J34" s="9">
        <v>45392</v>
      </c>
      <c r="K34" t="s">
        <v>41</v>
      </c>
      <c r="L34" t="s">
        <v>33</v>
      </c>
      <c r="M34">
        <f>IF(H34="Yes",G34*0.23,0)</f>
        <v>2778.4</v>
      </c>
      <c r="N34" s="15">
        <f>_xlfn.XLOOKUP(B34,'VAT Rates'!$D$7:$D$12,'VAT Rates'!$E$7:$E$12)</f>
        <v>0.22</v>
      </c>
      <c r="O34">
        <f>IF(H34="Yes",G34*N34,0)</f>
        <v>2657.6</v>
      </c>
      <c r="P34">
        <f>IF(H34="Yes",G34*(_xlfn.XLOOKUP(B34,'VAT Rates'!$D$7:$D$12,'VAT Rates'!$E$7:$E$12)),0)</f>
        <v>2657.6</v>
      </c>
      <c r="Q34" t="b">
        <f t="shared" si="0"/>
        <v>0</v>
      </c>
    </row>
    <row r="35" spans="1:17" x14ac:dyDescent="0.25">
      <c r="A35">
        <v>14610</v>
      </c>
      <c r="B35" t="s">
        <v>44</v>
      </c>
      <c r="C35" t="s">
        <v>35</v>
      </c>
      <c r="D35" s="11">
        <v>218</v>
      </c>
      <c r="E35">
        <v>10.75</v>
      </c>
      <c r="F35">
        <v>17</v>
      </c>
      <c r="G35">
        <f>D35*F35</f>
        <v>3706</v>
      </c>
      <c r="H35" t="s">
        <v>71</v>
      </c>
      <c r="I35">
        <f>(F35-E35)*D35</f>
        <v>1362.5</v>
      </c>
      <c r="J35" s="9">
        <v>45172</v>
      </c>
      <c r="K35" t="s">
        <v>39</v>
      </c>
      <c r="L35" t="s">
        <v>28</v>
      </c>
      <c r="M35">
        <f>IF(H35="Yes",G35*0.23,0)</f>
        <v>0</v>
      </c>
      <c r="N35" s="15">
        <f>_xlfn.XLOOKUP(B35,'VAT Rates'!$D$7:$D$12,'VAT Rates'!$E$7:$E$12)</f>
        <v>0.22</v>
      </c>
      <c r="O35">
        <f>IF(H35="Yes",G35*N35,0)</f>
        <v>0</v>
      </c>
      <c r="P35">
        <f>IF(H35="Yes",G35*(_xlfn.XLOOKUP(B35,'VAT Rates'!$D$7:$D$12,'VAT Rates'!$E$7:$E$12)),0)</f>
        <v>0</v>
      </c>
      <c r="Q35" t="b">
        <f t="shared" si="0"/>
        <v>0</v>
      </c>
    </row>
    <row r="36" spans="1:17" x14ac:dyDescent="0.25">
      <c r="A36">
        <v>14619</v>
      </c>
      <c r="B36" t="s">
        <v>43</v>
      </c>
      <c r="C36" t="s">
        <v>25</v>
      </c>
      <c r="D36" s="11">
        <v>2030</v>
      </c>
      <c r="E36">
        <v>3.43</v>
      </c>
      <c r="F36">
        <v>5</v>
      </c>
      <c r="G36">
        <f>D36*F36</f>
        <v>10150</v>
      </c>
      <c r="H36" t="s">
        <v>71</v>
      </c>
      <c r="I36">
        <f>(F36-E36)*D36</f>
        <v>3187.0999999999995</v>
      </c>
      <c r="J36" s="9">
        <v>45462</v>
      </c>
      <c r="K36" t="s">
        <v>40</v>
      </c>
      <c r="L36" t="s">
        <v>28</v>
      </c>
      <c r="M36">
        <f>IF(H36="Yes",G36*0.23,0)</f>
        <v>0</v>
      </c>
      <c r="N36" s="15">
        <f>_xlfn.XLOOKUP(B36,'VAT Rates'!$D$7:$D$12,'VAT Rates'!$E$7:$E$12)</f>
        <v>0.21</v>
      </c>
      <c r="O36">
        <f>IF(H36="Yes",G36*N36,0)</f>
        <v>0</v>
      </c>
      <c r="P36">
        <f>IF(H36="Yes",G36*(_xlfn.XLOOKUP(B36,'VAT Rates'!$D$7:$D$12,'VAT Rates'!$E$7:$E$12)),0)</f>
        <v>0</v>
      </c>
      <c r="Q36" t="b">
        <f t="shared" si="0"/>
        <v>0</v>
      </c>
    </row>
    <row r="37" spans="1:17" x14ac:dyDescent="0.25">
      <c r="A37">
        <v>14689</v>
      </c>
      <c r="B37" t="s">
        <v>27</v>
      </c>
      <c r="C37" t="s">
        <v>25</v>
      </c>
      <c r="D37" s="11">
        <v>766</v>
      </c>
      <c r="E37">
        <v>3.11</v>
      </c>
      <c r="F37">
        <v>5</v>
      </c>
      <c r="G37">
        <f>D37*F37</f>
        <v>3830</v>
      </c>
      <c r="H37" t="s">
        <v>70</v>
      </c>
      <c r="I37">
        <f>(F37-E37)*D37</f>
        <v>1447.74</v>
      </c>
      <c r="J37" s="9">
        <v>45286</v>
      </c>
      <c r="K37" t="s">
        <v>39</v>
      </c>
      <c r="L37" t="s">
        <v>31</v>
      </c>
      <c r="M37">
        <f>IF(H37="Yes",G37*0.23,0)</f>
        <v>880.90000000000009</v>
      </c>
      <c r="N37" s="15">
        <f>_xlfn.XLOOKUP(B37,'VAT Rates'!$D$7:$D$12,'VAT Rates'!$E$7:$E$12)</f>
        <v>0.19</v>
      </c>
      <c r="O37">
        <f>IF(H37="Yes",G37*N37,0)</f>
        <v>727.7</v>
      </c>
      <c r="P37">
        <f>IF(H37="Yes",G37*(_xlfn.XLOOKUP(B37,'VAT Rates'!$D$7:$D$12,'VAT Rates'!$E$7:$E$12)),0)</f>
        <v>727.7</v>
      </c>
      <c r="Q37" t="b">
        <f t="shared" si="0"/>
        <v>0</v>
      </c>
    </row>
    <row r="38" spans="1:17" x14ac:dyDescent="0.25">
      <c r="A38">
        <v>14872</v>
      </c>
      <c r="B38" t="s">
        <v>44</v>
      </c>
      <c r="C38" t="s">
        <v>35</v>
      </c>
      <c r="D38" s="11">
        <v>2009</v>
      </c>
      <c r="E38">
        <v>10.79</v>
      </c>
      <c r="F38">
        <v>15</v>
      </c>
      <c r="G38">
        <f>D38*F38</f>
        <v>30135</v>
      </c>
      <c r="H38" t="s">
        <v>71</v>
      </c>
      <c r="I38">
        <f>(F38-E38)*D38</f>
        <v>8457.8900000000012</v>
      </c>
      <c r="J38" s="9">
        <v>45757</v>
      </c>
      <c r="K38" t="s">
        <v>39</v>
      </c>
      <c r="L38" t="s">
        <v>33</v>
      </c>
      <c r="M38">
        <f>IF(H38="Yes",G38*0.23,0)</f>
        <v>0</v>
      </c>
      <c r="N38" s="15">
        <f>_xlfn.XLOOKUP(B38,'VAT Rates'!$D$7:$D$12,'VAT Rates'!$E$7:$E$12)</f>
        <v>0.22</v>
      </c>
      <c r="O38">
        <f>IF(H38="Yes",G38*N38,0)</f>
        <v>0</v>
      </c>
      <c r="P38">
        <f>IF(H38="Yes",G38*(_xlfn.XLOOKUP(B38,'VAT Rates'!$D$7:$D$12,'VAT Rates'!$E$7:$E$12)),0)</f>
        <v>0</v>
      </c>
      <c r="Q38" t="b">
        <f t="shared" si="0"/>
        <v>0</v>
      </c>
    </row>
    <row r="39" spans="1:17" x14ac:dyDescent="0.25">
      <c r="A39">
        <v>14891</v>
      </c>
      <c r="B39" t="s">
        <v>42</v>
      </c>
      <c r="C39" t="s">
        <v>35</v>
      </c>
      <c r="D39" s="11">
        <v>1122</v>
      </c>
      <c r="E39">
        <v>10.09</v>
      </c>
      <c r="F39">
        <v>12</v>
      </c>
      <c r="G39">
        <f>D39*F39</f>
        <v>13464</v>
      </c>
      <c r="H39" t="s">
        <v>71</v>
      </c>
      <c r="I39">
        <f>(F39-E39)*D39</f>
        <v>2143.02</v>
      </c>
      <c r="J39" s="9">
        <v>45743</v>
      </c>
      <c r="K39" t="s">
        <v>41</v>
      </c>
      <c r="L39" t="s">
        <v>24</v>
      </c>
      <c r="M39">
        <f>IF(H39="Yes",G39*0.23,0)</f>
        <v>0</v>
      </c>
      <c r="N39" s="15">
        <f>_xlfn.XLOOKUP(B39,'VAT Rates'!$D$7:$D$12,'VAT Rates'!$E$7:$E$12)</f>
        <v>0.24</v>
      </c>
      <c r="O39">
        <f>IF(H39="Yes",G39*N39,0)</f>
        <v>0</v>
      </c>
      <c r="P39">
        <f>IF(H39="Yes",G39*(_xlfn.XLOOKUP(B39,'VAT Rates'!$D$7:$D$12,'VAT Rates'!$E$7:$E$12)),0)</f>
        <v>0</v>
      </c>
      <c r="Q39" t="b">
        <f t="shared" si="0"/>
        <v>0</v>
      </c>
    </row>
    <row r="40" spans="1:17" x14ac:dyDescent="0.25">
      <c r="A40">
        <v>15241</v>
      </c>
      <c r="B40" t="s">
        <v>43</v>
      </c>
      <c r="C40" t="s">
        <v>30</v>
      </c>
      <c r="D40" s="11">
        <v>2996</v>
      </c>
      <c r="E40">
        <v>5.49</v>
      </c>
      <c r="F40">
        <v>6</v>
      </c>
      <c r="G40">
        <f>D40*F40</f>
        <v>17976</v>
      </c>
      <c r="H40" t="s">
        <v>71</v>
      </c>
      <c r="I40">
        <f>(F40-E40)*D40</f>
        <v>1527.9599999999994</v>
      </c>
      <c r="J40" s="9">
        <v>45779</v>
      </c>
      <c r="K40" t="s">
        <v>41</v>
      </c>
      <c r="L40" t="s">
        <v>24</v>
      </c>
      <c r="M40">
        <f>IF(H40="Yes",G40*0.23,0)</f>
        <v>0</v>
      </c>
      <c r="N40" s="15">
        <f>_xlfn.XLOOKUP(B40,'VAT Rates'!$D$7:$D$12,'VAT Rates'!$E$7:$E$12)</f>
        <v>0.21</v>
      </c>
      <c r="O40">
        <f>IF(H40="Yes",G40*N40,0)</f>
        <v>0</v>
      </c>
      <c r="P40">
        <f>IF(H40="Yes",G40*(_xlfn.XLOOKUP(B40,'VAT Rates'!$D$7:$D$12,'VAT Rates'!$E$7:$E$12)),0)</f>
        <v>0</v>
      </c>
      <c r="Q40" t="b">
        <f t="shared" si="0"/>
        <v>0</v>
      </c>
    </row>
    <row r="41" spans="1:17" x14ac:dyDescent="0.25">
      <c r="A41">
        <v>15265</v>
      </c>
      <c r="B41" t="s">
        <v>27</v>
      </c>
      <c r="C41" t="s">
        <v>30</v>
      </c>
      <c r="D41" s="11">
        <v>1545</v>
      </c>
      <c r="E41">
        <v>5.5</v>
      </c>
      <c r="F41">
        <v>7</v>
      </c>
      <c r="G41">
        <f>D41*F41</f>
        <v>10815</v>
      </c>
      <c r="H41" t="s">
        <v>70</v>
      </c>
      <c r="I41">
        <f>(F41-E41)*D41</f>
        <v>2317.5</v>
      </c>
      <c r="J41" s="9">
        <v>45324</v>
      </c>
      <c r="K41" t="s">
        <v>26</v>
      </c>
      <c r="L41" t="s">
        <v>31</v>
      </c>
      <c r="M41">
        <f>IF(H41="Yes",G41*0.23,0)</f>
        <v>2487.4500000000003</v>
      </c>
      <c r="N41" s="15">
        <f>_xlfn.XLOOKUP(B41,'VAT Rates'!$D$7:$D$12,'VAT Rates'!$E$7:$E$12)</f>
        <v>0.19</v>
      </c>
      <c r="O41">
        <f>IF(H41="Yes",G41*N41,0)</f>
        <v>2054.85</v>
      </c>
      <c r="P41">
        <f>IF(H41="Yes",G41*(_xlfn.XLOOKUP(B41,'VAT Rates'!$D$7:$D$12,'VAT Rates'!$E$7:$E$12)),0)</f>
        <v>2054.85</v>
      </c>
      <c r="Q41" t="b">
        <f t="shared" si="0"/>
        <v>0</v>
      </c>
    </row>
    <row r="42" spans="1:17" x14ac:dyDescent="0.25">
      <c r="A42">
        <v>15295</v>
      </c>
      <c r="B42" t="s">
        <v>43</v>
      </c>
      <c r="C42" t="s">
        <v>35</v>
      </c>
      <c r="D42" s="11">
        <v>2013</v>
      </c>
      <c r="E42">
        <v>10.96</v>
      </c>
      <c r="F42">
        <v>15</v>
      </c>
      <c r="G42">
        <f>D42*F42</f>
        <v>30195</v>
      </c>
      <c r="H42" t="s">
        <v>70</v>
      </c>
      <c r="I42">
        <f>(F42-E42)*D42</f>
        <v>8132.5199999999986</v>
      </c>
      <c r="J42" s="9">
        <v>45619</v>
      </c>
      <c r="K42" t="s">
        <v>39</v>
      </c>
      <c r="L42" t="s">
        <v>24</v>
      </c>
      <c r="M42">
        <f>IF(H42="Yes",G42*0.23,0)</f>
        <v>6944.85</v>
      </c>
      <c r="N42" s="15">
        <f>_xlfn.XLOOKUP(B42,'VAT Rates'!$D$7:$D$12,'VAT Rates'!$E$7:$E$12)</f>
        <v>0.21</v>
      </c>
      <c r="O42">
        <f>IF(H42="Yes",G42*N42,0)</f>
        <v>6340.95</v>
      </c>
      <c r="P42">
        <f>IF(H42="Yes",G42*(_xlfn.XLOOKUP(B42,'VAT Rates'!$D$7:$D$12,'VAT Rates'!$E$7:$E$12)),0)</f>
        <v>6340.95</v>
      </c>
      <c r="Q42" t="b">
        <f t="shared" si="0"/>
        <v>0</v>
      </c>
    </row>
    <row r="43" spans="1:17" x14ac:dyDescent="0.25">
      <c r="A43">
        <v>15301</v>
      </c>
      <c r="B43" t="s">
        <v>44</v>
      </c>
      <c r="C43" t="s">
        <v>37</v>
      </c>
      <c r="D43" s="11">
        <v>2935</v>
      </c>
      <c r="E43">
        <v>250.68</v>
      </c>
      <c r="F43">
        <v>354</v>
      </c>
      <c r="G43">
        <f>D43*F43</f>
        <v>1038990</v>
      </c>
      <c r="H43" t="s">
        <v>70</v>
      </c>
      <c r="I43">
        <f>(F43-E43)*D43</f>
        <v>303244.19999999995</v>
      </c>
      <c r="J43" s="9">
        <v>45628</v>
      </c>
      <c r="K43" t="s">
        <v>41</v>
      </c>
      <c r="L43" t="s">
        <v>24</v>
      </c>
      <c r="M43">
        <f>IF(H43="Yes",G43*0.23,0)</f>
        <v>238967.7</v>
      </c>
      <c r="N43" s="15">
        <f>_xlfn.XLOOKUP(B43,'VAT Rates'!$D$7:$D$12,'VAT Rates'!$E$7:$E$12)</f>
        <v>0.22</v>
      </c>
      <c r="O43">
        <f>IF(H43="Yes",G43*N43,0)</f>
        <v>228577.8</v>
      </c>
      <c r="P43">
        <f>IF(H43="Yes",G43*(_xlfn.XLOOKUP(B43,'VAT Rates'!$D$7:$D$12,'VAT Rates'!$E$7:$E$12)),0)</f>
        <v>228577.8</v>
      </c>
      <c r="Q43" t="b">
        <f t="shared" si="0"/>
        <v>0</v>
      </c>
    </row>
    <row r="44" spans="1:17" x14ac:dyDescent="0.25">
      <c r="A44">
        <v>15324</v>
      </c>
      <c r="B44" t="s">
        <v>44</v>
      </c>
      <c r="C44" t="s">
        <v>35</v>
      </c>
      <c r="D44" s="11">
        <v>2222</v>
      </c>
      <c r="E44">
        <v>10.6</v>
      </c>
      <c r="F44">
        <v>12</v>
      </c>
      <c r="G44">
        <f>D44*F44</f>
        <v>26664</v>
      </c>
      <c r="H44" t="s">
        <v>71</v>
      </c>
      <c r="I44">
        <f>(F44-E44)*D44</f>
        <v>3110.8000000000006</v>
      </c>
      <c r="J44" s="9">
        <v>45482</v>
      </c>
      <c r="K44" t="s">
        <v>41</v>
      </c>
      <c r="L44" t="s">
        <v>31</v>
      </c>
      <c r="M44">
        <f>IF(H44="Yes",G44*0.23,0)</f>
        <v>0</v>
      </c>
      <c r="N44" s="15">
        <f>_xlfn.XLOOKUP(B44,'VAT Rates'!$D$7:$D$12,'VAT Rates'!$E$7:$E$12)</f>
        <v>0.22</v>
      </c>
      <c r="O44">
        <f>IF(H44="Yes",G44*N44,0)</f>
        <v>0</v>
      </c>
      <c r="P44">
        <f>IF(H44="Yes",G44*(_xlfn.XLOOKUP(B44,'VAT Rates'!$D$7:$D$12,'VAT Rates'!$E$7:$E$12)),0)</f>
        <v>0</v>
      </c>
      <c r="Q44" t="b">
        <f t="shared" si="0"/>
        <v>0</v>
      </c>
    </row>
    <row r="45" spans="1:17" x14ac:dyDescent="0.25">
      <c r="A45">
        <v>15418</v>
      </c>
      <c r="B45" t="s">
        <v>29</v>
      </c>
      <c r="C45" t="s">
        <v>25</v>
      </c>
      <c r="D45" s="11">
        <v>490</v>
      </c>
      <c r="E45">
        <v>3.75</v>
      </c>
      <c r="F45">
        <v>6</v>
      </c>
      <c r="G45">
        <f>D45*F45</f>
        <v>2940</v>
      </c>
      <c r="H45" t="s">
        <v>71</v>
      </c>
      <c r="I45">
        <f>(F45-E45)*D45</f>
        <v>1102.5</v>
      </c>
      <c r="J45" s="9">
        <v>45609</v>
      </c>
      <c r="K45" t="s">
        <v>40</v>
      </c>
      <c r="L45" t="s">
        <v>28</v>
      </c>
      <c r="M45">
        <f>IF(H45="Yes",G45*0.23,0)</f>
        <v>0</v>
      </c>
      <c r="N45" s="15">
        <f>_xlfn.XLOOKUP(B45,'VAT Rates'!$D$7:$D$12,'VAT Rates'!$E$7:$E$12)</f>
        <v>0.2</v>
      </c>
      <c r="O45">
        <f>IF(H45="Yes",G45*N45,0)</f>
        <v>0</v>
      </c>
      <c r="P45">
        <f>IF(H45="Yes",G45*(_xlfn.XLOOKUP(B45,'VAT Rates'!$D$7:$D$12,'VAT Rates'!$E$7:$E$12)),0)</f>
        <v>0</v>
      </c>
      <c r="Q45" t="b">
        <f t="shared" si="0"/>
        <v>0</v>
      </c>
    </row>
    <row r="46" spans="1:17" x14ac:dyDescent="0.25">
      <c r="A46">
        <v>15439</v>
      </c>
      <c r="B46" t="s">
        <v>29</v>
      </c>
      <c r="C46" t="s">
        <v>35</v>
      </c>
      <c r="D46" s="11">
        <v>2696</v>
      </c>
      <c r="E46">
        <v>10.34</v>
      </c>
      <c r="F46">
        <v>14</v>
      </c>
      <c r="G46">
        <f>D46*F46</f>
        <v>37744</v>
      </c>
      <c r="H46" t="s">
        <v>71</v>
      </c>
      <c r="I46">
        <f>(F46-E46)*D46</f>
        <v>9867.36</v>
      </c>
      <c r="J46" s="9">
        <v>45535</v>
      </c>
      <c r="K46" t="s">
        <v>41</v>
      </c>
      <c r="L46" t="s">
        <v>24</v>
      </c>
      <c r="M46">
        <f>IF(H46="Yes",G46*0.23,0)</f>
        <v>0</v>
      </c>
      <c r="N46" s="15">
        <f>_xlfn.XLOOKUP(B46,'VAT Rates'!$D$7:$D$12,'VAT Rates'!$E$7:$E$12)</f>
        <v>0.2</v>
      </c>
      <c r="O46">
        <f>IF(H46="Yes",G46*N46,0)</f>
        <v>0</v>
      </c>
      <c r="P46">
        <f>IF(H46="Yes",G46*(_xlfn.XLOOKUP(B46,'VAT Rates'!$D$7:$D$12,'VAT Rates'!$E$7:$E$12)),0)</f>
        <v>0</v>
      </c>
      <c r="Q46" t="b">
        <f t="shared" si="0"/>
        <v>0</v>
      </c>
    </row>
    <row r="47" spans="1:17" x14ac:dyDescent="0.25">
      <c r="A47">
        <v>15509</v>
      </c>
      <c r="B47" t="s">
        <v>44</v>
      </c>
      <c r="C47" t="s">
        <v>37</v>
      </c>
      <c r="D47" s="11">
        <v>865</v>
      </c>
      <c r="E47">
        <v>250.53</v>
      </c>
      <c r="F47">
        <v>369</v>
      </c>
      <c r="G47">
        <f>D47*F47</f>
        <v>319185</v>
      </c>
      <c r="H47" t="s">
        <v>70</v>
      </c>
      <c r="I47">
        <f>(F47-E47)*D47</f>
        <v>102476.55</v>
      </c>
      <c r="J47" s="9">
        <v>45501</v>
      </c>
      <c r="K47" t="s">
        <v>41</v>
      </c>
      <c r="L47" t="s">
        <v>24</v>
      </c>
      <c r="M47">
        <f>IF(H47="Yes",G47*0.23,0)</f>
        <v>73412.55</v>
      </c>
      <c r="N47" s="15">
        <f>_xlfn.XLOOKUP(B47,'VAT Rates'!$D$7:$D$12,'VAT Rates'!$E$7:$E$12)</f>
        <v>0.22</v>
      </c>
      <c r="O47">
        <f>IF(H47="Yes",G47*N47,0)</f>
        <v>70220.7</v>
      </c>
      <c r="P47">
        <f>IF(H47="Yes",G47*(_xlfn.XLOOKUP(B47,'VAT Rates'!$D$7:$D$12,'VAT Rates'!$E$7:$E$12)),0)</f>
        <v>70220.7</v>
      </c>
      <c r="Q47" t="b">
        <f t="shared" si="0"/>
        <v>0</v>
      </c>
    </row>
    <row r="48" spans="1:17" x14ac:dyDescent="0.25">
      <c r="A48">
        <v>15510</v>
      </c>
      <c r="B48" t="s">
        <v>43</v>
      </c>
      <c r="C48" t="s">
        <v>35</v>
      </c>
      <c r="D48" s="11">
        <v>1056</v>
      </c>
      <c r="E48">
        <v>10.51</v>
      </c>
      <c r="F48">
        <v>12</v>
      </c>
      <c r="G48">
        <f>D48*F48</f>
        <v>12672</v>
      </c>
      <c r="H48" t="s">
        <v>70</v>
      </c>
      <c r="I48">
        <f>(F48-E48)*D48</f>
        <v>1573.4400000000003</v>
      </c>
      <c r="J48" s="9">
        <v>45195</v>
      </c>
      <c r="K48" t="s">
        <v>39</v>
      </c>
      <c r="L48" t="s">
        <v>24</v>
      </c>
      <c r="M48">
        <f>IF(H48="Yes",G48*0.23,0)</f>
        <v>2914.56</v>
      </c>
      <c r="N48" s="15">
        <f>_xlfn.XLOOKUP(B48,'VAT Rates'!$D$7:$D$12,'VAT Rates'!$E$7:$E$12)</f>
        <v>0.21</v>
      </c>
      <c r="O48">
        <f>IF(H48="Yes",G48*N48,0)</f>
        <v>2661.12</v>
      </c>
      <c r="P48">
        <f>IF(H48="Yes",G48*(_xlfn.XLOOKUP(B48,'VAT Rates'!$D$7:$D$12,'VAT Rates'!$E$7:$E$12)),0)</f>
        <v>2661.12</v>
      </c>
      <c r="Q48" t="b">
        <f t="shared" si="0"/>
        <v>0</v>
      </c>
    </row>
    <row r="49" spans="1:17" x14ac:dyDescent="0.25">
      <c r="A49">
        <v>15628</v>
      </c>
      <c r="B49" t="s">
        <v>27</v>
      </c>
      <c r="C49" t="s">
        <v>35</v>
      </c>
      <c r="D49" s="11">
        <v>1095</v>
      </c>
      <c r="E49">
        <v>10.34</v>
      </c>
      <c r="F49">
        <v>12</v>
      </c>
      <c r="G49">
        <f>D49*F49</f>
        <v>13140</v>
      </c>
      <c r="H49" t="s">
        <v>70</v>
      </c>
      <c r="I49">
        <f>(F49-E49)*D49</f>
        <v>1817.7</v>
      </c>
      <c r="J49" s="9">
        <v>45556</v>
      </c>
      <c r="K49" t="s">
        <v>40</v>
      </c>
      <c r="L49" t="s">
        <v>24</v>
      </c>
      <c r="M49">
        <f>IF(H49="Yes",G49*0.23,0)</f>
        <v>3022.2000000000003</v>
      </c>
      <c r="N49" s="15">
        <f>_xlfn.XLOOKUP(B49,'VAT Rates'!$D$7:$D$12,'VAT Rates'!$E$7:$E$12)</f>
        <v>0.19</v>
      </c>
      <c r="O49">
        <f>IF(H49="Yes",G49*N49,0)</f>
        <v>2496.6</v>
      </c>
      <c r="P49">
        <f>IF(H49="Yes",G49*(_xlfn.XLOOKUP(B49,'VAT Rates'!$D$7:$D$12,'VAT Rates'!$E$7:$E$12)),0)</f>
        <v>2496.6</v>
      </c>
      <c r="Q49" t="b">
        <f t="shared" si="0"/>
        <v>0</v>
      </c>
    </row>
    <row r="50" spans="1:17" x14ac:dyDescent="0.25">
      <c r="A50">
        <v>15750</v>
      </c>
      <c r="B50" t="s">
        <v>29</v>
      </c>
      <c r="C50" t="s">
        <v>25</v>
      </c>
      <c r="D50" s="11">
        <v>4243</v>
      </c>
      <c r="E50">
        <v>3.35</v>
      </c>
      <c r="F50">
        <v>4</v>
      </c>
      <c r="G50">
        <f>D50*F50</f>
        <v>16972</v>
      </c>
      <c r="H50" t="s">
        <v>71</v>
      </c>
      <c r="I50">
        <f>(F50-E50)*D50</f>
        <v>2757.95</v>
      </c>
      <c r="J50" s="9">
        <v>45409</v>
      </c>
      <c r="K50" t="s">
        <v>39</v>
      </c>
      <c r="L50" t="s">
        <v>33</v>
      </c>
      <c r="M50">
        <f>IF(H50="Yes",G50*0.23,0)</f>
        <v>0</v>
      </c>
      <c r="N50" s="15">
        <f>_xlfn.XLOOKUP(B50,'VAT Rates'!$D$7:$D$12,'VAT Rates'!$E$7:$E$12)</f>
        <v>0.2</v>
      </c>
      <c r="O50">
        <f>IF(H50="Yes",G50*N50,0)</f>
        <v>0</v>
      </c>
      <c r="P50">
        <f>IF(H50="Yes",G50*(_xlfn.XLOOKUP(B50,'VAT Rates'!$D$7:$D$12,'VAT Rates'!$E$7:$E$12)),0)</f>
        <v>0</v>
      </c>
      <c r="Q50" t="b">
        <f t="shared" si="0"/>
        <v>0</v>
      </c>
    </row>
    <row r="51" spans="1:17" x14ac:dyDescent="0.25">
      <c r="A51">
        <v>16197</v>
      </c>
      <c r="B51" t="s">
        <v>29</v>
      </c>
      <c r="C51" t="s">
        <v>35</v>
      </c>
      <c r="D51" s="11">
        <v>704</v>
      </c>
      <c r="E51">
        <v>10.54</v>
      </c>
      <c r="F51">
        <v>15</v>
      </c>
      <c r="G51">
        <f>D51*F51</f>
        <v>10560</v>
      </c>
      <c r="H51" t="s">
        <v>71</v>
      </c>
      <c r="I51">
        <f>(F51-E51)*D51</f>
        <v>3139.8400000000006</v>
      </c>
      <c r="J51" s="9">
        <v>45235</v>
      </c>
      <c r="K51" t="s">
        <v>40</v>
      </c>
      <c r="L51" t="s">
        <v>33</v>
      </c>
      <c r="M51">
        <f>IF(H51="Yes",G51*0.23,0)</f>
        <v>0</v>
      </c>
      <c r="N51" s="15">
        <f>_xlfn.XLOOKUP(B51,'VAT Rates'!$D$7:$D$12,'VAT Rates'!$E$7:$E$12)</f>
        <v>0.2</v>
      </c>
      <c r="O51">
        <f>IF(H51="Yes",G51*N51,0)</f>
        <v>0</v>
      </c>
      <c r="P51">
        <f>IF(H51="Yes",G51*(_xlfn.XLOOKUP(B51,'VAT Rates'!$D$7:$D$12,'VAT Rates'!$E$7:$E$12)),0)</f>
        <v>0</v>
      </c>
      <c r="Q51" t="b">
        <f t="shared" si="0"/>
        <v>0</v>
      </c>
    </row>
    <row r="52" spans="1:17" x14ac:dyDescent="0.25">
      <c r="A52">
        <v>16244</v>
      </c>
      <c r="B52" t="s">
        <v>27</v>
      </c>
      <c r="C52" t="s">
        <v>37</v>
      </c>
      <c r="D52" s="11">
        <v>2659</v>
      </c>
      <c r="E52">
        <v>250.19</v>
      </c>
      <c r="F52">
        <v>263</v>
      </c>
      <c r="G52">
        <f>D52*F52</f>
        <v>699317</v>
      </c>
      <c r="H52" t="s">
        <v>71</v>
      </c>
      <c r="I52">
        <f>(F52-E52)*D52</f>
        <v>34061.790000000008</v>
      </c>
      <c r="J52" s="9">
        <v>45770</v>
      </c>
      <c r="K52" t="s">
        <v>40</v>
      </c>
      <c r="L52" t="s">
        <v>34</v>
      </c>
      <c r="M52">
        <f>IF(H52="Yes",G52*0.23,0)</f>
        <v>0</v>
      </c>
      <c r="N52" s="15">
        <f>_xlfn.XLOOKUP(B52,'VAT Rates'!$D$7:$D$12,'VAT Rates'!$E$7:$E$12)</f>
        <v>0.19</v>
      </c>
      <c r="O52">
        <f>IF(H52="Yes",G52*N52,0)</f>
        <v>0</v>
      </c>
      <c r="P52">
        <f>IF(H52="Yes",G52*(_xlfn.XLOOKUP(B52,'VAT Rates'!$D$7:$D$12,'VAT Rates'!$E$7:$E$12)),0)</f>
        <v>0</v>
      </c>
      <c r="Q52" t="b">
        <f t="shared" si="0"/>
        <v>0</v>
      </c>
    </row>
    <row r="53" spans="1:17" x14ac:dyDescent="0.25">
      <c r="A53">
        <v>16474</v>
      </c>
      <c r="B53" t="s">
        <v>27</v>
      </c>
      <c r="C53" t="s">
        <v>35</v>
      </c>
      <c r="D53" s="11">
        <v>1366</v>
      </c>
      <c r="E53">
        <v>10.8</v>
      </c>
      <c r="F53">
        <v>12</v>
      </c>
      <c r="G53">
        <f>D53*F53</f>
        <v>16392</v>
      </c>
      <c r="H53" t="s">
        <v>70</v>
      </c>
      <c r="I53">
        <f>(F53-E53)*D53</f>
        <v>1639.1999999999991</v>
      </c>
      <c r="J53" s="9">
        <v>45790</v>
      </c>
      <c r="K53" t="s">
        <v>40</v>
      </c>
      <c r="L53" t="s">
        <v>24</v>
      </c>
      <c r="M53">
        <f>IF(H53="Yes",G53*0.23,0)</f>
        <v>3770.1600000000003</v>
      </c>
      <c r="N53" s="15">
        <f>_xlfn.XLOOKUP(B53,'VAT Rates'!$D$7:$D$12,'VAT Rates'!$E$7:$E$12)</f>
        <v>0.19</v>
      </c>
      <c r="O53">
        <f>IF(H53="Yes",G53*N53,0)</f>
        <v>3114.48</v>
      </c>
      <c r="P53">
        <f>IF(H53="Yes",G53*(_xlfn.XLOOKUP(B53,'VAT Rates'!$D$7:$D$12,'VAT Rates'!$E$7:$E$12)),0)</f>
        <v>3114.48</v>
      </c>
      <c r="Q53" t="b">
        <f t="shared" si="0"/>
        <v>0</v>
      </c>
    </row>
    <row r="54" spans="1:17" x14ac:dyDescent="0.25">
      <c r="A54">
        <v>16538</v>
      </c>
      <c r="B54" t="s">
        <v>32</v>
      </c>
      <c r="C54" t="s">
        <v>38</v>
      </c>
      <c r="D54" s="11">
        <v>1372</v>
      </c>
      <c r="E54">
        <v>260.05</v>
      </c>
      <c r="F54">
        <v>300</v>
      </c>
      <c r="G54">
        <f>D54*F54</f>
        <v>411600</v>
      </c>
      <c r="H54" t="s">
        <v>71</v>
      </c>
      <c r="I54">
        <f>(F54-E54)*D54</f>
        <v>54811.399999999987</v>
      </c>
      <c r="J54" s="9">
        <v>45493</v>
      </c>
      <c r="K54" t="s">
        <v>40</v>
      </c>
      <c r="L54" t="s">
        <v>34</v>
      </c>
      <c r="M54">
        <f>IF(H54="Yes",G54*0.23,0)</f>
        <v>0</v>
      </c>
      <c r="N54" s="15">
        <f>_xlfn.XLOOKUP(B54,'VAT Rates'!$D$7:$D$12,'VAT Rates'!$E$7:$E$12)</f>
        <v>0.23</v>
      </c>
      <c r="O54">
        <f>IF(H54="Yes",G54*N54,0)</f>
        <v>0</v>
      </c>
      <c r="P54">
        <f>IF(H54="Yes",G54*(_xlfn.XLOOKUP(B54,'VAT Rates'!$D$7:$D$12,'VAT Rates'!$E$7:$E$12)),0)</f>
        <v>0</v>
      </c>
      <c r="Q54" t="b">
        <f t="shared" si="0"/>
        <v>1</v>
      </c>
    </row>
    <row r="55" spans="1:17" x14ac:dyDescent="0.25">
      <c r="A55">
        <v>16647</v>
      </c>
      <c r="B55" t="s">
        <v>32</v>
      </c>
      <c r="C55" t="s">
        <v>35</v>
      </c>
      <c r="D55" s="11">
        <v>766</v>
      </c>
      <c r="E55">
        <v>10.51</v>
      </c>
      <c r="F55">
        <v>13</v>
      </c>
      <c r="G55">
        <f>D55*F55</f>
        <v>9958</v>
      </c>
      <c r="H55" t="s">
        <v>70</v>
      </c>
      <c r="I55">
        <f>(F55-E55)*D55</f>
        <v>1907.3400000000001</v>
      </c>
      <c r="J55" s="9">
        <v>45340</v>
      </c>
      <c r="K55" t="s">
        <v>39</v>
      </c>
      <c r="L55" t="s">
        <v>31</v>
      </c>
      <c r="M55">
        <f>IF(H55="Yes",G55*0.23,0)</f>
        <v>2290.34</v>
      </c>
      <c r="N55" s="15">
        <f>_xlfn.XLOOKUP(B55,'VAT Rates'!$D$7:$D$12,'VAT Rates'!$E$7:$E$12)</f>
        <v>0.23</v>
      </c>
      <c r="O55">
        <f>IF(H55="Yes",G55*N55,0)</f>
        <v>2290.34</v>
      </c>
      <c r="P55">
        <f>IF(H55="Yes",G55*(_xlfn.XLOOKUP(B55,'VAT Rates'!$D$7:$D$12,'VAT Rates'!$E$7:$E$12)),0)</f>
        <v>2290.34</v>
      </c>
      <c r="Q55" t="b">
        <f t="shared" si="0"/>
        <v>0</v>
      </c>
    </row>
    <row r="56" spans="1:17" x14ac:dyDescent="0.25">
      <c r="A56">
        <v>16913</v>
      </c>
      <c r="B56" t="s">
        <v>29</v>
      </c>
      <c r="C56" t="s">
        <v>35</v>
      </c>
      <c r="D56" s="11">
        <v>1496</v>
      </c>
      <c r="E56">
        <v>10.46</v>
      </c>
      <c r="F56">
        <v>15</v>
      </c>
      <c r="G56">
        <f>D56*F56</f>
        <v>22440</v>
      </c>
      <c r="H56" t="s">
        <v>70</v>
      </c>
      <c r="I56">
        <f>(F56-E56)*D56</f>
        <v>6791.8399999999983</v>
      </c>
      <c r="J56" s="9">
        <v>45294</v>
      </c>
      <c r="K56" t="s">
        <v>40</v>
      </c>
      <c r="L56" t="s">
        <v>24</v>
      </c>
      <c r="M56">
        <f>IF(H56="Yes",G56*0.23,0)</f>
        <v>5161.2</v>
      </c>
      <c r="N56" s="15">
        <f>_xlfn.XLOOKUP(B56,'VAT Rates'!$D$7:$D$12,'VAT Rates'!$E$7:$E$12)</f>
        <v>0.2</v>
      </c>
      <c r="O56">
        <f>IF(H56="Yes",G56*N56,0)</f>
        <v>4488</v>
      </c>
      <c r="P56">
        <f>IF(H56="Yes",G56*(_xlfn.XLOOKUP(B56,'VAT Rates'!$D$7:$D$12,'VAT Rates'!$E$7:$E$12)),0)</f>
        <v>4488</v>
      </c>
      <c r="Q56" t="b">
        <f t="shared" si="0"/>
        <v>0</v>
      </c>
    </row>
    <row r="57" spans="1:17" x14ac:dyDescent="0.25">
      <c r="A57">
        <v>17015</v>
      </c>
      <c r="B57" t="s">
        <v>32</v>
      </c>
      <c r="C57" t="s">
        <v>35</v>
      </c>
      <c r="D57" s="11">
        <v>747</v>
      </c>
      <c r="E57">
        <v>10.8</v>
      </c>
      <c r="F57">
        <v>13</v>
      </c>
      <c r="G57">
        <f>D57*F57</f>
        <v>9711</v>
      </c>
      <c r="H57" t="s">
        <v>71</v>
      </c>
      <c r="I57">
        <f>(F57-E57)*D57</f>
        <v>1643.3999999999994</v>
      </c>
      <c r="J57" s="9">
        <v>45188</v>
      </c>
      <c r="K57" t="s">
        <v>39</v>
      </c>
      <c r="L57" t="s">
        <v>28</v>
      </c>
      <c r="M57">
        <f>IF(H57="Yes",G57*0.23,0)</f>
        <v>0</v>
      </c>
      <c r="N57" s="15">
        <f>_xlfn.XLOOKUP(B57,'VAT Rates'!$D$7:$D$12,'VAT Rates'!$E$7:$E$12)</f>
        <v>0.23</v>
      </c>
      <c r="O57">
        <f>IF(H57="Yes",G57*N57,0)</f>
        <v>0</v>
      </c>
      <c r="P57">
        <f>IF(H57="Yes",G57*(_xlfn.XLOOKUP(B57,'VAT Rates'!$D$7:$D$12,'VAT Rates'!$E$7:$E$12)),0)</f>
        <v>0</v>
      </c>
      <c r="Q57" t="b">
        <f t="shared" si="0"/>
        <v>0</v>
      </c>
    </row>
    <row r="58" spans="1:17" x14ac:dyDescent="0.25">
      <c r="A58">
        <v>17096</v>
      </c>
      <c r="B58" t="s">
        <v>42</v>
      </c>
      <c r="C58" t="s">
        <v>36</v>
      </c>
      <c r="D58" s="11">
        <v>905</v>
      </c>
      <c r="E58">
        <v>120.62</v>
      </c>
      <c r="F58">
        <v>171</v>
      </c>
      <c r="G58">
        <f>D58*F58</f>
        <v>154755</v>
      </c>
      <c r="H58" t="s">
        <v>70</v>
      </c>
      <c r="I58">
        <f>(F58-E58)*D58</f>
        <v>45593.899999999994</v>
      </c>
      <c r="J58" s="9">
        <v>45232</v>
      </c>
      <c r="K58" t="s">
        <v>41</v>
      </c>
      <c r="L58" t="s">
        <v>24</v>
      </c>
      <c r="M58">
        <f>IF(H58="Yes",G58*0.23,0)</f>
        <v>35593.65</v>
      </c>
      <c r="N58" s="15">
        <f>_xlfn.XLOOKUP(B58,'VAT Rates'!$D$7:$D$12,'VAT Rates'!$E$7:$E$12)</f>
        <v>0.24</v>
      </c>
      <c r="O58">
        <f>IF(H58="Yes",G58*N58,0)</f>
        <v>37141.199999999997</v>
      </c>
      <c r="P58">
        <f>IF(H58="Yes",G58*(_xlfn.XLOOKUP(B58,'VAT Rates'!$D$7:$D$12,'VAT Rates'!$E$7:$E$12)),0)</f>
        <v>37141.199999999997</v>
      </c>
      <c r="Q58" t="b">
        <f t="shared" si="0"/>
        <v>0</v>
      </c>
    </row>
    <row r="59" spans="1:17" x14ac:dyDescent="0.25">
      <c r="A59">
        <v>17136</v>
      </c>
      <c r="B59" t="s">
        <v>43</v>
      </c>
      <c r="C59" t="s">
        <v>25</v>
      </c>
      <c r="D59" s="11">
        <v>1117</v>
      </c>
      <c r="E59">
        <v>3.79</v>
      </c>
      <c r="F59">
        <v>6</v>
      </c>
      <c r="G59">
        <f>D59*F59</f>
        <v>6702</v>
      </c>
      <c r="H59" t="s">
        <v>71</v>
      </c>
      <c r="I59">
        <f>(F59-E59)*D59</f>
        <v>2468.5700000000002</v>
      </c>
      <c r="J59" s="9">
        <v>45804</v>
      </c>
      <c r="K59" t="s">
        <v>40</v>
      </c>
      <c r="L59" t="s">
        <v>24</v>
      </c>
      <c r="M59">
        <f>IF(H59="Yes",G59*0.23,0)</f>
        <v>0</v>
      </c>
      <c r="N59" s="15">
        <f>_xlfn.XLOOKUP(B59,'VAT Rates'!$D$7:$D$12,'VAT Rates'!$E$7:$E$12)</f>
        <v>0.21</v>
      </c>
      <c r="O59">
        <f>IF(H59="Yes",G59*N59,0)</f>
        <v>0</v>
      </c>
      <c r="P59">
        <f>IF(H59="Yes",G59*(_xlfn.XLOOKUP(B59,'VAT Rates'!$D$7:$D$12,'VAT Rates'!$E$7:$E$12)),0)</f>
        <v>0</v>
      </c>
      <c r="Q59" t="b">
        <f t="shared" si="0"/>
        <v>0</v>
      </c>
    </row>
    <row r="60" spans="1:17" x14ac:dyDescent="0.25">
      <c r="A60">
        <v>17182</v>
      </c>
      <c r="B60" t="s">
        <v>27</v>
      </c>
      <c r="C60" t="s">
        <v>36</v>
      </c>
      <c r="D60" s="11">
        <v>807</v>
      </c>
      <c r="E60">
        <v>120.77</v>
      </c>
      <c r="F60">
        <v>142</v>
      </c>
      <c r="G60">
        <f>D60*F60</f>
        <v>114594</v>
      </c>
      <c r="H60" t="s">
        <v>70</v>
      </c>
      <c r="I60">
        <f>(F60-E60)*D60</f>
        <v>17132.610000000004</v>
      </c>
      <c r="J60" s="9">
        <v>45793</v>
      </c>
      <c r="K60" t="s">
        <v>40</v>
      </c>
      <c r="L60" t="s">
        <v>33</v>
      </c>
      <c r="M60">
        <f>IF(H60="Yes",G60*0.23,0)</f>
        <v>26356.620000000003</v>
      </c>
      <c r="N60" s="15">
        <f>_xlfn.XLOOKUP(B60,'VAT Rates'!$D$7:$D$12,'VAT Rates'!$E$7:$E$12)</f>
        <v>0.19</v>
      </c>
      <c r="O60">
        <f>IF(H60="Yes",G60*N60,0)</f>
        <v>21772.86</v>
      </c>
      <c r="P60">
        <f>IF(H60="Yes",G60*(_xlfn.XLOOKUP(B60,'VAT Rates'!$D$7:$D$12,'VAT Rates'!$E$7:$E$12)),0)</f>
        <v>21772.86</v>
      </c>
      <c r="Q60" t="b">
        <f t="shared" si="0"/>
        <v>0</v>
      </c>
    </row>
    <row r="61" spans="1:17" x14ac:dyDescent="0.25">
      <c r="A61">
        <v>17233</v>
      </c>
      <c r="B61" t="s">
        <v>29</v>
      </c>
      <c r="C61" t="s">
        <v>25</v>
      </c>
      <c r="D61" s="11">
        <v>886</v>
      </c>
      <c r="E61">
        <v>3.31</v>
      </c>
      <c r="F61">
        <v>4</v>
      </c>
      <c r="G61">
        <f>D61*F61</f>
        <v>3544</v>
      </c>
      <c r="H61" t="s">
        <v>71</v>
      </c>
      <c r="I61">
        <f>(F61-E61)*D61</f>
        <v>611.33999999999992</v>
      </c>
      <c r="J61" s="9">
        <v>45630</v>
      </c>
      <c r="K61" t="s">
        <v>41</v>
      </c>
      <c r="L61" t="s">
        <v>24</v>
      </c>
      <c r="M61">
        <f>IF(H61="Yes",G61*0.23,0)</f>
        <v>0</v>
      </c>
      <c r="N61" s="15">
        <f>_xlfn.XLOOKUP(B61,'VAT Rates'!$D$7:$D$12,'VAT Rates'!$E$7:$E$12)</f>
        <v>0.2</v>
      </c>
      <c r="O61">
        <f>IF(H61="Yes",G61*N61,0)</f>
        <v>0</v>
      </c>
      <c r="P61">
        <f>IF(H61="Yes",G61*(_xlfn.XLOOKUP(B61,'VAT Rates'!$D$7:$D$12,'VAT Rates'!$E$7:$E$12)),0)</f>
        <v>0</v>
      </c>
      <c r="Q61" t="b">
        <f t="shared" si="0"/>
        <v>0</v>
      </c>
    </row>
    <row r="62" spans="1:17" x14ac:dyDescent="0.25">
      <c r="A62">
        <v>17410</v>
      </c>
      <c r="B62" t="s">
        <v>43</v>
      </c>
      <c r="C62" t="s">
        <v>35</v>
      </c>
      <c r="D62" s="11">
        <v>1514</v>
      </c>
      <c r="E62">
        <v>10.77</v>
      </c>
      <c r="F62">
        <v>17</v>
      </c>
      <c r="G62">
        <f>D62*F62</f>
        <v>25738</v>
      </c>
      <c r="H62" t="s">
        <v>71</v>
      </c>
      <c r="I62">
        <f>(F62-E62)*D62</f>
        <v>9432.2200000000012</v>
      </c>
      <c r="J62" s="9">
        <v>45763</v>
      </c>
      <c r="K62" t="s">
        <v>39</v>
      </c>
      <c r="L62" t="s">
        <v>28</v>
      </c>
      <c r="M62">
        <f>IF(H62="Yes",G62*0.23,0)</f>
        <v>0</v>
      </c>
      <c r="N62" s="15">
        <f>_xlfn.XLOOKUP(B62,'VAT Rates'!$D$7:$D$12,'VAT Rates'!$E$7:$E$12)</f>
        <v>0.21</v>
      </c>
      <c r="O62">
        <f>IF(H62="Yes",G62*N62,0)</f>
        <v>0</v>
      </c>
      <c r="P62">
        <f>IF(H62="Yes",G62*(_xlfn.XLOOKUP(B62,'VAT Rates'!$D$7:$D$12,'VAT Rates'!$E$7:$E$12)),0)</f>
        <v>0</v>
      </c>
      <c r="Q62" t="b">
        <f t="shared" si="0"/>
        <v>0</v>
      </c>
    </row>
    <row r="63" spans="1:17" x14ac:dyDescent="0.25">
      <c r="A63">
        <v>17414</v>
      </c>
      <c r="B63" t="s">
        <v>32</v>
      </c>
      <c r="C63" t="s">
        <v>25</v>
      </c>
      <c r="D63" s="11">
        <v>689</v>
      </c>
      <c r="E63">
        <v>3.38</v>
      </c>
      <c r="F63">
        <v>4</v>
      </c>
      <c r="G63">
        <f>D63*F63</f>
        <v>2756</v>
      </c>
      <c r="H63" t="s">
        <v>70</v>
      </c>
      <c r="I63">
        <f>(F63-E63)*D63</f>
        <v>427.18000000000006</v>
      </c>
      <c r="J63" s="9">
        <v>45184</v>
      </c>
      <c r="K63" t="s">
        <v>39</v>
      </c>
      <c r="L63" t="s">
        <v>34</v>
      </c>
      <c r="M63">
        <f>IF(H63="Yes",G63*0.23,0)</f>
        <v>633.88</v>
      </c>
      <c r="N63" s="15">
        <f>_xlfn.XLOOKUP(B63,'VAT Rates'!$D$7:$D$12,'VAT Rates'!$E$7:$E$12)</f>
        <v>0.23</v>
      </c>
      <c r="O63">
        <f>IF(H63="Yes",G63*N63,0)</f>
        <v>633.88</v>
      </c>
      <c r="P63">
        <f>IF(H63="Yes",G63*(_xlfn.XLOOKUP(B63,'VAT Rates'!$D$7:$D$12,'VAT Rates'!$E$7:$E$12)),0)</f>
        <v>633.88</v>
      </c>
      <c r="Q63" t="b">
        <f t="shared" si="0"/>
        <v>0</v>
      </c>
    </row>
    <row r="64" spans="1:17" x14ac:dyDescent="0.25">
      <c r="A64">
        <v>17855</v>
      </c>
      <c r="B64" t="s">
        <v>27</v>
      </c>
      <c r="C64" t="s">
        <v>35</v>
      </c>
      <c r="D64" s="11">
        <v>1706</v>
      </c>
      <c r="E64">
        <v>10.1</v>
      </c>
      <c r="F64">
        <v>14</v>
      </c>
      <c r="G64">
        <f>D64*F64</f>
        <v>23884</v>
      </c>
      <c r="H64" t="s">
        <v>71</v>
      </c>
      <c r="I64">
        <f>(F64-E64)*D64</f>
        <v>6653.4000000000005</v>
      </c>
      <c r="J64" s="9">
        <v>45344</v>
      </c>
      <c r="K64" t="s">
        <v>39</v>
      </c>
      <c r="L64" t="s">
        <v>33</v>
      </c>
      <c r="M64">
        <f>IF(H64="Yes",G64*0.23,0)</f>
        <v>0</v>
      </c>
      <c r="N64" s="15">
        <f>_xlfn.XLOOKUP(B64,'VAT Rates'!$D$7:$D$12,'VAT Rates'!$E$7:$E$12)</f>
        <v>0.19</v>
      </c>
      <c r="O64">
        <f>IF(H64="Yes",G64*N64,0)</f>
        <v>0</v>
      </c>
      <c r="P64">
        <f>IF(H64="Yes",G64*(_xlfn.XLOOKUP(B64,'VAT Rates'!$D$7:$D$12,'VAT Rates'!$E$7:$E$12)),0)</f>
        <v>0</v>
      </c>
      <c r="Q64" t="b">
        <f t="shared" si="0"/>
        <v>0</v>
      </c>
    </row>
    <row r="65" spans="1:17" x14ac:dyDescent="0.25">
      <c r="A65">
        <v>17880</v>
      </c>
      <c r="B65" t="s">
        <v>29</v>
      </c>
      <c r="C65" t="s">
        <v>38</v>
      </c>
      <c r="D65" s="11">
        <v>1433</v>
      </c>
      <c r="E65">
        <v>260.81</v>
      </c>
      <c r="F65">
        <v>366</v>
      </c>
      <c r="G65">
        <f>D65*F65</f>
        <v>524478</v>
      </c>
      <c r="H65" t="s">
        <v>71</v>
      </c>
      <c r="I65">
        <f>(F65-E65)*D65</f>
        <v>150737.26999999999</v>
      </c>
      <c r="J65" s="9">
        <v>45504</v>
      </c>
      <c r="K65" t="s">
        <v>41</v>
      </c>
      <c r="L65" t="s">
        <v>33</v>
      </c>
      <c r="M65">
        <f>IF(H65="Yes",G65*0.23,0)</f>
        <v>0</v>
      </c>
      <c r="N65" s="15">
        <f>_xlfn.XLOOKUP(B65,'VAT Rates'!$D$7:$D$12,'VAT Rates'!$E$7:$E$12)</f>
        <v>0.2</v>
      </c>
      <c r="O65">
        <f>IF(H65="Yes",G65*N65,0)</f>
        <v>0</v>
      </c>
      <c r="P65">
        <f>IF(H65="Yes",G65*(_xlfn.XLOOKUP(B65,'VAT Rates'!$D$7:$D$12,'VAT Rates'!$E$7:$E$12)),0)</f>
        <v>0</v>
      </c>
      <c r="Q65" t="b">
        <f t="shared" si="0"/>
        <v>0</v>
      </c>
    </row>
    <row r="66" spans="1:17" x14ac:dyDescent="0.25">
      <c r="A66">
        <v>17930</v>
      </c>
      <c r="B66" t="s">
        <v>27</v>
      </c>
      <c r="C66" t="s">
        <v>38</v>
      </c>
      <c r="D66" s="11">
        <v>1159</v>
      </c>
      <c r="E66">
        <v>260.27</v>
      </c>
      <c r="F66">
        <v>336</v>
      </c>
      <c r="G66">
        <f>D66*F66</f>
        <v>389424</v>
      </c>
      <c r="H66" t="s">
        <v>71</v>
      </c>
      <c r="I66">
        <f>(F66-E66)*D66</f>
        <v>87771.070000000022</v>
      </c>
      <c r="J66" s="9">
        <v>45596</v>
      </c>
      <c r="K66" t="s">
        <v>40</v>
      </c>
      <c r="L66" t="s">
        <v>24</v>
      </c>
      <c r="M66">
        <f>IF(H66="Yes",G66*0.23,0)</f>
        <v>0</v>
      </c>
      <c r="N66" s="15">
        <f>_xlfn.XLOOKUP(B66,'VAT Rates'!$D$7:$D$12,'VAT Rates'!$E$7:$E$12)</f>
        <v>0.19</v>
      </c>
      <c r="O66">
        <f>IF(H66="Yes",G66*N66,0)</f>
        <v>0</v>
      </c>
      <c r="P66">
        <f>IF(H66="Yes",G66*(_xlfn.XLOOKUP(B66,'VAT Rates'!$D$7:$D$12,'VAT Rates'!$E$7:$E$12)),0)</f>
        <v>0</v>
      </c>
      <c r="Q66" t="b">
        <f t="shared" si="0"/>
        <v>0</v>
      </c>
    </row>
    <row r="67" spans="1:17" x14ac:dyDescent="0.25">
      <c r="A67">
        <v>18114</v>
      </c>
      <c r="B67" t="s">
        <v>43</v>
      </c>
      <c r="C67" t="s">
        <v>38</v>
      </c>
      <c r="D67" s="11">
        <v>3199</v>
      </c>
      <c r="E67">
        <v>260.85000000000002</v>
      </c>
      <c r="F67">
        <v>285</v>
      </c>
      <c r="G67">
        <f>D67*F67</f>
        <v>911715</v>
      </c>
      <c r="H67" t="s">
        <v>70</v>
      </c>
      <c r="I67">
        <f>(F67-E67)*D67</f>
        <v>77255.849999999933</v>
      </c>
      <c r="J67" s="9">
        <v>45548</v>
      </c>
      <c r="K67" t="s">
        <v>41</v>
      </c>
      <c r="L67" t="s">
        <v>28</v>
      </c>
      <c r="M67">
        <f>IF(H67="Yes",G67*0.23,0)</f>
        <v>209694.45</v>
      </c>
      <c r="N67" s="15">
        <f>_xlfn.XLOOKUP(B67,'VAT Rates'!$D$7:$D$12,'VAT Rates'!$E$7:$E$12)</f>
        <v>0.21</v>
      </c>
      <c r="O67">
        <f>IF(H67="Yes",G67*N67,0)</f>
        <v>191460.15</v>
      </c>
      <c r="P67">
        <f>IF(H67="Yes",G67*(_xlfn.XLOOKUP(B67,'VAT Rates'!$D$7:$D$12,'VAT Rates'!$E$7:$E$12)),0)</f>
        <v>191460.15</v>
      </c>
      <c r="Q67" t="b">
        <f t="shared" ref="Q67:Q130" si="1">AND(B67="Ireland",D67&gt;1000)</f>
        <v>0</v>
      </c>
    </row>
    <row r="68" spans="1:17" x14ac:dyDescent="0.25">
      <c r="A68">
        <v>18122</v>
      </c>
      <c r="B68" t="s">
        <v>44</v>
      </c>
      <c r="C68" t="s">
        <v>25</v>
      </c>
      <c r="D68" s="11">
        <v>742</v>
      </c>
      <c r="E68">
        <v>3.19</v>
      </c>
      <c r="F68">
        <v>5</v>
      </c>
      <c r="G68">
        <f>D68*F68</f>
        <v>3710</v>
      </c>
      <c r="H68" t="s">
        <v>70</v>
      </c>
      <c r="I68">
        <f>(F68-E68)*D68</f>
        <v>1343.02</v>
      </c>
      <c r="J68" s="9">
        <v>45387</v>
      </c>
      <c r="K68" t="s">
        <v>39</v>
      </c>
      <c r="L68" t="s">
        <v>33</v>
      </c>
      <c r="M68">
        <f>IF(H68="Yes",G68*0.23,0)</f>
        <v>853.30000000000007</v>
      </c>
      <c r="N68" s="15">
        <f>_xlfn.XLOOKUP(B68,'VAT Rates'!$D$7:$D$12,'VAT Rates'!$E$7:$E$12)</f>
        <v>0.22</v>
      </c>
      <c r="O68">
        <f>IF(H68="Yes",G68*N68,0)</f>
        <v>816.2</v>
      </c>
      <c r="P68">
        <f>IF(H68="Yes",G68*(_xlfn.XLOOKUP(B68,'VAT Rates'!$D$7:$D$12,'VAT Rates'!$E$7:$E$12)),0)</f>
        <v>816.2</v>
      </c>
      <c r="Q68" t="b">
        <f t="shared" si="1"/>
        <v>0</v>
      </c>
    </row>
    <row r="69" spans="1:17" x14ac:dyDescent="0.25">
      <c r="A69">
        <v>18324</v>
      </c>
      <c r="B69" t="s">
        <v>43</v>
      </c>
      <c r="C69" t="s">
        <v>35</v>
      </c>
      <c r="D69" s="11">
        <v>2198</v>
      </c>
      <c r="E69">
        <v>10.18</v>
      </c>
      <c r="F69">
        <v>11</v>
      </c>
      <c r="G69">
        <f>D69*F69</f>
        <v>24178</v>
      </c>
      <c r="H69" t="s">
        <v>70</v>
      </c>
      <c r="I69">
        <f>(F69-E69)*D69</f>
        <v>1802.3600000000006</v>
      </c>
      <c r="J69" s="9">
        <v>45158</v>
      </c>
      <c r="K69" t="s">
        <v>40</v>
      </c>
      <c r="L69" t="s">
        <v>28</v>
      </c>
      <c r="M69">
        <f>IF(H69="Yes",G69*0.23,0)</f>
        <v>5560.9400000000005</v>
      </c>
      <c r="N69" s="15">
        <f>_xlfn.XLOOKUP(B69,'VAT Rates'!$D$7:$D$12,'VAT Rates'!$E$7:$E$12)</f>
        <v>0.21</v>
      </c>
      <c r="O69">
        <f>IF(H69="Yes",G69*N69,0)</f>
        <v>5077.38</v>
      </c>
      <c r="P69">
        <f>IF(H69="Yes",G69*(_xlfn.XLOOKUP(B69,'VAT Rates'!$D$7:$D$12,'VAT Rates'!$E$7:$E$12)),0)</f>
        <v>5077.38</v>
      </c>
      <c r="Q69" t="b">
        <f t="shared" si="1"/>
        <v>0</v>
      </c>
    </row>
    <row r="70" spans="1:17" x14ac:dyDescent="0.25">
      <c r="A70">
        <v>18473</v>
      </c>
      <c r="B70" t="s">
        <v>44</v>
      </c>
      <c r="C70" t="s">
        <v>25</v>
      </c>
      <c r="D70" s="11">
        <v>2689</v>
      </c>
      <c r="E70">
        <v>3.23</v>
      </c>
      <c r="F70">
        <v>5</v>
      </c>
      <c r="G70">
        <f>D70*F70</f>
        <v>13445</v>
      </c>
      <c r="H70" t="s">
        <v>71</v>
      </c>
      <c r="I70">
        <f>(F70-E70)*D70</f>
        <v>4759.53</v>
      </c>
      <c r="J70" s="9">
        <v>45312</v>
      </c>
      <c r="K70" t="s">
        <v>41</v>
      </c>
      <c r="L70" t="s">
        <v>28</v>
      </c>
      <c r="M70">
        <f>IF(H70="Yes",G70*0.23,0)</f>
        <v>0</v>
      </c>
      <c r="N70" s="15">
        <f>_xlfn.XLOOKUP(B70,'VAT Rates'!$D$7:$D$12,'VAT Rates'!$E$7:$E$12)</f>
        <v>0.22</v>
      </c>
      <c r="O70">
        <f>IF(H70="Yes",G70*N70,0)</f>
        <v>0</v>
      </c>
      <c r="P70">
        <f>IF(H70="Yes",G70*(_xlfn.XLOOKUP(B70,'VAT Rates'!$D$7:$D$12,'VAT Rates'!$E$7:$E$12)),0)</f>
        <v>0</v>
      </c>
      <c r="Q70" t="b">
        <f t="shared" si="1"/>
        <v>0</v>
      </c>
    </row>
    <row r="71" spans="1:17" x14ac:dyDescent="0.25">
      <c r="A71">
        <v>18671</v>
      </c>
      <c r="B71" t="s">
        <v>44</v>
      </c>
      <c r="C71" t="s">
        <v>35</v>
      </c>
      <c r="D71" s="11">
        <v>2431</v>
      </c>
      <c r="E71">
        <v>10.95</v>
      </c>
      <c r="F71">
        <v>12</v>
      </c>
      <c r="G71">
        <f>D71*F71</f>
        <v>29172</v>
      </c>
      <c r="H71" t="s">
        <v>71</v>
      </c>
      <c r="I71">
        <f>(F71-E71)*D71</f>
        <v>2552.5500000000015</v>
      </c>
      <c r="J71" s="9">
        <v>45677</v>
      </c>
      <c r="K71" t="s">
        <v>40</v>
      </c>
      <c r="L71" t="s">
        <v>31</v>
      </c>
      <c r="M71">
        <f>IF(H71="Yes",G71*0.23,0)</f>
        <v>0</v>
      </c>
      <c r="N71" s="15">
        <f>_xlfn.XLOOKUP(B71,'VAT Rates'!$D$7:$D$12,'VAT Rates'!$E$7:$E$12)</f>
        <v>0.22</v>
      </c>
      <c r="O71">
        <f>IF(H71="Yes",G71*N71,0)</f>
        <v>0</v>
      </c>
      <c r="P71">
        <f>IF(H71="Yes",G71*(_xlfn.XLOOKUP(B71,'VAT Rates'!$D$7:$D$12,'VAT Rates'!$E$7:$E$12)),0)</f>
        <v>0</v>
      </c>
      <c r="Q71" t="b">
        <f t="shared" si="1"/>
        <v>0</v>
      </c>
    </row>
    <row r="72" spans="1:17" x14ac:dyDescent="0.25">
      <c r="A72">
        <v>19019</v>
      </c>
      <c r="B72" t="s">
        <v>27</v>
      </c>
      <c r="C72" t="s">
        <v>37</v>
      </c>
      <c r="D72" s="11">
        <v>1870</v>
      </c>
      <c r="E72">
        <v>251</v>
      </c>
      <c r="F72">
        <v>309</v>
      </c>
      <c r="G72">
        <f>D72*F72</f>
        <v>577830</v>
      </c>
      <c r="H72" t="s">
        <v>71</v>
      </c>
      <c r="I72">
        <f>(F72-E72)*D72</f>
        <v>108460</v>
      </c>
      <c r="J72" s="9">
        <v>45574</v>
      </c>
      <c r="K72" t="s">
        <v>41</v>
      </c>
      <c r="L72" t="s">
        <v>24</v>
      </c>
      <c r="M72">
        <f>IF(H72="Yes",G72*0.23,0)</f>
        <v>0</v>
      </c>
      <c r="N72" s="15">
        <f>_xlfn.XLOOKUP(B72,'VAT Rates'!$D$7:$D$12,'VAT Rates'!$E$7:$E$12)</f>
        <v>0.19</v>
      </c>
      <c r="O72">
        <f>IF(H72="Yes",G72*N72,0)</f>
        <v>0</v>
      </c>
      <c r="P72">
        <f>IF(H72="Yes",G72*(_xlfn.XLOOKUP(B72,'VAT Rates'!$D$7:$D$12,'VAT Rates'!$E$7:$E$12)),0)</f>
        <v>0</v>
      </c>
      <c r="Q72" t="b">
        <f t="shared" si="1"/>
        <v>0</v>
      </c>
    </row>
    <row r="73" spans="1:17" x14ac:dyDescent="0.25">
      <c r="A73">
        <v>19084</v>
      </c>
      <c r="B73" t="s">
        <v>29</v>
      </c>
      <c r="C73" t="s">
        <v>37</v>
      </c>
      <c r="D73" s="11">
        <v>2487</v>
      </c>
      <c r="E73">
        <v>250.37</v>
      </c>
      <c r="F73">
        <v>263</v>
      </c>
      <c r="G73">
        <f>D73*F73</f>
        <v>654081</v>
      </c>
      <c r="H73" t="s">
        <v>71</v>
      </c>
      <c r="I73">
        <f>(F73-E73)*D73</f>
        <v>31410.80999999999</v>
      </c>
      <c r="J73" s="9">
        <v>45281</v>
      </c>
      <c r="K73" t="s">
        <v>40</v>
      </c>
      <c r="L73" t="s">
        <v>24</v>
      </c>
      <c r="M73">
        <f>IF(H73="Yes",G73*0.23,0)</f>
        <v>0</v>
      </c>
      <c r="N73" s="15">
        <f>_xlfn.XLOOKUP(B73,'VAT Rates'!$D$7:$D$12,'VAT Rates'!$E$7:$E$12)</f>
        <v>0.2</v>
      </c>
      <c r="O73">
        <f>IF(H73="Yes",G73*N73,0)</f>
        <v>0</v>
      </c>
      <c r="P73">
        <f>IF(H73="Yes",G73*(_xlfn.XLOOKUP(B73,'VAT Rates'!$D$7:$D$12,'VAT Rates'!$E$7:$E$12)),0)</f>
        <v>0</v>
      </c>
      <c r="Q73" t="b">
        <f t="shared" si="1"/>
        <v>0</v>
      </c>
    </row>
    <row r="74" spans="1:17" x14ac:dyDescent="0.25">
      <c r="A74">
        <v>19437</v>
      </c>
      <c r="B74" t="s">
        <v>43</v>
      </c>
      <c r="C74" t="s">
        <v>35</v>
      </c>
      <c r="D74" s="11">
        <v>678</v>
      </c>
      <c r="E74">
        <v>10.050000000000001</v>
      </c>
      <c r="F74">
        <v>15</v>
      </c>
      <c r="G74">
        <f>D74*F74</f>
        <v>10170</v>
      </c>
      <c r="H74" t="s">
        <v>70</v>
      </c>
      <c r="I74">
        <f>(F74-E74)*D74</f>
        <v>3356.0999999999995</v>
      </c>
      <c r="J74" s="9">
        <v>45417</v>
      </c>
      <c r="K74" t="s">
        <v>40</v>
      </c>
      <c r="L74" t="s">
        <v>24</v>
      </c>
      <c r="M74">
        <f>IF(H74="Yes",G74*0.23,0)</f>
        <v>2339.1</v>
      </c>
      <c r="N74" s="15">
        <f>_xlfn.XLOOKUP(B74,'VAT Rates'!$D$7:$D$12,'VAT Rates'!$E$7:$E$12)</f>
        <v>0.21</v>
      </c>
      <c r="O74">
        <f>IF(H74="Yes",G74*N74,0)</f>
        <v>2135.6999999999998</v>
      </c>
      <c r="P74">
        <f>IF(H74="Yes",G74*(_xlfn.XLOOKUP(B74,'VAT Rates'!$D$7:$D$12,'VAT Rates'!$E$7:$E$12)),0)</f>
        <v>2135.6999999999998</v>
      </c>
      <c r="Q74" t="b">
        <f t="shared" si="1"/>
        <v>0</v>
      </c>
    </row>
    <row r="75" spans="1:17" x14ac:dyDescent="0.25">
      <c r="A75">
        <v>19630</v>
      </c>
      <c r="B75" t="s">
        <v>27</v>
      </c>
      <c r="C75" t="s">
        <v>37</v>
      </c>
      <c r="D75" s="11">
        <v>2838</v>
      </c>
      <c r="E75">
        <v>250.7</v>
      </c>
      <c r="F75">
        <v>281</v>
      </c>
      <c r="G75">
        <f>D75*F75</f>
        <v>797478</v>
      </c>
      <c r="H75" t="s">
        <v>70</v>
      </c>
      <c r="I75">
        <f>(F75-E75)*D75</f>
        <v>85991.400000000038</v>
      </c>
      <c r="J75" s="9">
        <v>45533</v>
      </c>
      <c r="K75" t="s">
        <v>26</v>
      </c>
      <c r="L75" t="s">
        <v>31</v>
      </c>
      <c r="M75">
        <f>IF(H75="Yes",G75*0.23,0)</f>
        <v>183419.94</v>
      </c>
      <c r="N75" s="15">
        <f>_xlfn.XLOOKUP(B75,'VAT Rates'!$D$7:$D$12,'VAT Rates'!$E$7:$E$12)</f>
        <v>0.19</v>
      </c>
      <c r="O75">
        <f>IF(H75="Yes",G75*N75,0)</f>
        <v>151520.82</v>
      </c>
      <c r="P75">
        <f>IF(H75="Yes",G75*(_xlfn.XLOOKUP(B75,'VAT Rates'!$D$7:$D$12,'VAT Rates'!$E$7:$E$12)),0)</f>
        <v>151520.82</v>
      </c>
      <c r="Q75" t="b">
        <f t="shared" si="1"/>
        <v>0</v>
      </c>
    </row>
    <row r="76" spans="1:17" x14ac:dyDescent="0.25">
      <c r="A76">
        <v>19793</v>
      </c>
      <c r="B76" t="s">
        <v>29</v>
      </c>
      <c r="C76" t="s">
        <v>35</v>
      </c>
      <c r="D76" s="11">
        <v>1031</v>
      </c>
      <c r="E76">
        <v>10.050000000000001</v>
      </c>
      <c r="F76">
        <v>12</v>
      </c>
      <c r="G76">
        <f>D76*F76</f>
        <v>12372</v>
      </c>
      <c r="H76" t="s">
        <v>71</v>
      </c>
      <c r="I76">
        <f>(F76-E76)*D76</f>
        <v>2010.4499999999994</v>
      </c>
      <c r="J76" s="9">
        <v>45824</v>
      </c>
      <c r="K76" t="s">
        <v>40</v>
      </c>
      <c r="L76" t="s">
        <v>24</v>
      </c>
      <c r="M76">
        <f>IF(H76="Yes",G76*0.23,0)</f>
        <v>0</v>
      </c>
      <c r="N76" s="15">
        <f>_xlfn.XLOOKUP(B76,'VAT Rates'!$D$7:$D$12,'VAT Rates'!$E$7:$E$12)</f>
        <v>0.2</v>
      </c>
      <c r="O76">
        <f>IF(H76="Yes",G76*N76,0)</f>
        <v>0</v>
      </c>
      <c r="P76">
        <f>IF(H76="Yes",G76*(_xlfn.XLOOKUP(B76,'VAT Rates'!$D$7:$D$12,'VAT Rates'!$E$7:$E$12)),0)</f>
        <v>0</v>
      </c>
      <c r="Q76" t="b">
        <f t="shared" si="1"/>
        <v>0</v>
      </c>
    </row>
    <row r="77" spans="1:17" x14ac:dyDescent="0.25">
      <c r="A77">
        <v>19862</v>
      </c>
      <c r="B77" t="s">
        <v>29</v>
      </c>
      <c r="C77" t="s">
        <v>30</v>
      </c>
      <c r="D77" s="11">
        <v>1384</v>
      </c>
      <c r="E77">
        <v>5.84</v>
      </c>
      <c r="F77">
        <v>9</v>
      </c>
      <c r="G77">
        <f>D77*F77</f>
        <v>12456</v>
      </c>
      <c r="H77" t="s">
        <v>70</v>
      </c>
      <c r="I77">
        <f>(F77-E77)*D77</f>
        <v>4373.4400000000005</v>
      </c>
      <c r="J77" s="9">
        <v>45778</v>
      </c>
      <c r="K77" t="s">
        <v>40</v>
      </c>
      <c r="L77" t="s">
        <v>24</v>
      </c>
      <c r="M77">
        <f>IF(H77="Yes",G77*0.23,0)</f>
        <v>2864.88</v>
      </c>
      <c r="N77" s="15">
        <f>_xlfn.XLOOKUP(B77,'VAT Rates'!$D$7:$D$12,'VAT Rates'!$E$7:$E$12)</f>
        <v>0.2</v>
      </c>
      <c r="O77">
        <f>IF(H77="Yes",G77*N77,0)</f>
        <v>2491.2000000000003</v>
      </c>
      <c r="P77">
        <f>IF(H77="Yes",G77*(_xlfn.XLOOKUP(B77,'VAT Rates'!$D$7:$D$12,'VAT Rates'!$E$7:$E$12)),0)</f>
        <v>2491.2000000000003</v>
      </c>
      <c r="Q77" t="b">
        <f t="shared" si="1"/>
        <v>0</v>
      </c>
    </row>
    <row r="78" spans="1:17" x14ac:dyDescent="0.25">
      <c r="A78">
        <v>20093</v>
      </c>
      <c r="B78" t="s">
        <v>43</v>
      </c>
      <c r="C78" t="s">
        <v>35</v>
      </c>
      <c r="D78" s="11">
        <v>4492</v>
      </c>
      <c r="E78">
        <v>10.85</v>
      </c>
      <c r="F78">
        <v>13</v>
      </c>
      <c r="G78">
        <f>D78*F78</f>
        <v>58396</v>
      </c>
      <c r="H78" t="s">
        <v>71</v>
      </c>
      <c r="I78">
        <f>(F78-E78)*D78</f>
        <v>9657.8000000000011</v>
      </c>
      <c r="J78" s="9">
        <v>45537</v>
      </c>
      <c r="K78" t="s">
        <v>39</v>
      </c>
      <c r="L78" t="s">
        <v>24</v>
      </c>
      <c r="M78">
        <f>IF(H78="Yes",G78*0.23,0)</f>
        <v>0</v>
      </c>
      <c r="N78" s="15">
        <f>_xlfn.XLOOKUP(B78,'VAT Rates'!$D$7:$D$12,'VAT Rates'!$E$7:$E$12)</f>
        <v>0.21</v>
      </c>
      <c r="O78">
        <f>IF(H78="Yes",G78*N78,0)</f>
        <v>0</v>
      </c>
      <c r="P78">
        <f>IF(H78="Yes",G78*(_xlfn.XLOOKUP(B78,'VAT Rates'!$D$7:$D$12,'VAT Rates'!$E$7:$E$12)),0)</f>
        <v>0</v>
      </c>
      <c r="Q78" t="b">
        <f t="shared" si="1"/>
        <v>0</v>
      </c>
    </row>
    <row r="79" spans="1:17" x14ac:dyDescent="0.25">
      <c r="A79">
        <v>20097</v>
      </c>
      <c r="B79" t="s">
        <v>44</v>
      </c>
      <c r="C79" t="s">
        <v>35</v>
      </c>
      <c r="D79" s="11">
        <v>1743</v>
      </c>
      <c r="E79">
        <v>10.33</v>
      </c>
      <c r="F79">
        <v>12</v>
      </c>
      <c r="G79">
        <f>D79*F79</f>
        <v>20916</v>
      </c>
      <c r="H79" t="s">
        <v>71</v>
      </c>
      <c r="I79">
        <f>(F79-E79)*D79</f>
        <v>2910.81</v>
      </c>
      <c r="J79" s="9">
        <v>45518</v>
      </c>
      <c r="K79" t="s">
        <v>41</v>
      </c>
      <c r="L79" t="s">
        <v>28</v>
      </c>
      <c r="M79">
        <f>IF(H79="Yes",G79*0.23,0)</f>
        <v>0</v>
      </c>
      <c r="N79" s="15">
        <f>_xlfn.XLOOKUP(B79,'VAT Rates'!$D$7:$D$12,'VAT Rates'!$E$7:$E$12)</f>
        <v>0.22</v>
      </c>
      <c r="O79">
        <f>IF(H79="Yes",G79*N79,0)</f>
        <v>0</v>
      </c>
      <c r="P79">
        <f>IF(H79="Yes",G79*(_xlfn.XLOOKUP(B79,'VAT Rates'!$D$7:$D$12,'VAT Rates'!$E$7:$E$12)),0)</f>
        <v>0</v>
      </c>
      <c r="Q79" t="b">
        <f t="shared" si="1"/>
        <v>0</v>
      </c>
    </row>
    <row r="80" spans="1:17" x14ac:dyDescent="0.25">
      <c r="A80">
        <v>20587</v>
      </c>
      <c r="B80" t="s">
        <v>29</v>
      </c>
      <c r="C80" t="s">
        <v>25</v>
      </c>
      <c r="D80" s="11">
        <v>1563</v>
      </c>
      <c r="E80">
        <v>3.34</v>
      </c>
      <c r="F80">
        <v>5</v>
      </c>
      <c r="G80">
        <f>D80*F80</f>
        <v>7815</v>
      </c>
      <c r="H80" t="s">
        <v>71</v>
      </c>
      <c r="I80">
        <f>(F80-E80)*D80</f>
        <v>2594.5800000000004</v>
      </c>
      <c r="J80" s="9">
        <v>45279</v>
      </c>
      <c r="K80" t="s">
        <v>40</v>
      </c>
      <c r="L80" t="s">
        <v>24</v>
      </c>
      <c r="M80">
        <f>IF(H80="Yes",G80*0.23,0)</f>
        <v>0</v>
      </c>
      <c r="N80" s="15">
        <f>_xlfn.XLOOKUP(B80,'VAT Rates'!$D$7:$D$12,'VAT Rates'!$E$7:$E$12)</f>
        <v>0.2</v>
      </c>
      <c r="O80">
        <f>IF(H80="Yes",G80*N80,0)</f>
        <v>0</v>
      </c>
      <c r="P80">
        <f>IF(H80="Yes",G80*(_xlfn.XLOOKUP(B80,'VAT Rates'!$D$7:$D$12,'VAT Rates'!$E$7:$E$12)),0)</f>
        <v>0</v>
      </c>
      <c r="Q80" t="b">
        <f t="shared" si="1"/>
        <v>0</v>
      </c>
    </row>
    <row r="81" spans="1:17" x14ac:dyDescent="0.25">
      <c r="A81">
        <v>20732</v>
      </c>
      <c r="B81" t="s">
        <v>29</v>
      </c>
      <c r="C81" t="s">
        <v>25</v>
      </c>
      <c r="D81" s="11">
        <v>1790</v>
      </c>
      <c r="E81">
        <v>3.6</v>
      </c>
      <c r="F81">
        <v>4</v>
      </c>
      <c r="G81">
        <f>D81*F81</f>
        <v>7160</v>
      </c>
      <c r="H81" t="s">
        <v>70</v>
      </c>
      <c r="I81">
        <f>(F81-E81)*D81</f>
        <v>715.99999999999989</v>
      </c>
      <c r="J81" s="9">
        <v>45788</v>
      </c>
      <c r="K81" t="s">
        <v>41</v>
      </c>
      <c r="L81" t="s">
        <v>24</v>
      </c>
      <c r="M81">
        <f>IF(H81="Yes",G81*0.23,0)</f>
        <v>1646.8000000000002</v>
      </c>
      <c r="N81" s="15">
        <f>_xlfn.XLOOKUP(B81,'VAT Rates'!$D$7:$D$12,'VAT Rates'!$E$7:$E$12)</f>
        <v>0.2</v>
      </c>
      <c r="O81">
        <f>IF(H81="Yes",G81*N81,0)</f>
        <v>1432</v>
      </c>
      <c r="P81">
        <f>IF(H81="Yes",G81*(_xlfn.XLOOKUP(B81,'VAT Rates'!$D$7:$D$12,'VAT Rates'!$E$7:$E$12)),0)</f>
        <v>1432</v>
      </c>
      <c r="Q81" t="b">
        <f t="shared" si="1"/>
        <v>0</v>
      </c>
    </row>
    <row r="82" spans="1:17" x14ac:dyDescent="0.25">
      <c r="A82">
        <v>20733</v>
      </c>
      <c r="B82" t="s">
        <v>27</v>
      </c>
      <c r="C82" t="s">
        <v>38</v>
      </c>
      <c r="D82" s="11">
        <v>2966</v>
      </c>
      <c r="E82">
        <v>260.10000000000002</v>
      </c>
      <c r="F82">
        <v>266</v>
      </c>
      <c r="G82">
        <f>D82*F82</f>
        <v>788956</v>
      </c>
      <c r="H82" t="s">
        <v>70</v>
      </c>
      <c r="I82">
        <f>(F82-E82)*D82</f>
        <v>17499.399999999932</v>
      </c>
      <c r="J82" s="9">
        <v>45871</v>
      </c>
      <c r="K82" t="s">
        <v>39</v>
      </c>
      <c r="L82" t="s">
        <v>24</v>
      </c>
      <c r="M82">
        <f>IF(H82="Yes",G82*0.23,0)</f>
        <v>181459.88</v>
      </c>
      <c r="N82" s="15">
        <f>_xlfn.XLOOKUP(B82,'VAT Rates'!$D$7:$D$12,'VAT Rates'!$E$7:$E$12)</f>
        <v>0.19</v>
      </c>
      <c r="O82">
        <f>IF(H82="Yes",G82*N82,0)</f>
        <v>149901.64000000001</v>
      </c>
      <c r="P82">
        <f>IF(H82="Yes",G82*(_xlfn.XLOOKUP(B82,'VAT Rates'!$D$7:$D$12,'VAT Rates'!$E$7:$E$12)),0)</f>
        <v>149901.64000000001</v>
      </c>
      <c r="Q82" t="b">
        <f t="shared" si="1"/>
        <v>0</v>
      </c>
    </row>
    <row r="83" spans="1:17" x14ac:dyDescent="0.25">
      <c r="A83">
        <v>20993</v>
      </c>
      <c r="B83" t="s">
        <v>27</v>
      </c>
      <c r="C83" t="s">
        <v>30</v>
      </c>
      <c r="D83" s="11">
        <v>2500</v>
      </c>
      <c r="E83">
        <v>5.54</v>
      </c>
      <c r="F83">
        <v>8</v>
      </c>
      <c r="G83">
        <f>D83*F83</f>
        <v>20000</v>
      </c>
      <c r="H83" t="s">
        <v>71</v>
      </c>
      <c r="I83">
        <f>(F83-E83)*D83</f>
        <v>6150</v>
      </c>
      <c r="J83" s="9">
        <v>45193</v>
      </c>
      <c r="K83" t="s">
        <v>40</v>
      </c>
      <c r="L83" t="s">
        <v>33</v>
      </c>
      <c r="M83">
        <f>IF(H83="Yes",G83*0.23,0)</f>
        <v>0</v>
      </c>
      <c r="N83" s="15">
        <f>_xlfn.XLOOKUP(B83,'VAT Rates'!$D$7:$D$12,'VAT Rates'!$E$7:$E$12)</f>
        <v>0.19</v>
      </c>
      <c r="O83">
        <f>IF(H83="Yes",G83*N83,0)</f>
        <v>0</v>
      </c>
      <c r="P83">
        <f>IF(H83="Yes",G83*(_xlfn.XLOOKUP(B83,'VAT Rates'!$D$7:$D$12,'VAT Rates'!$E$7:$E$12)),0)</f>
        <v>0</v>
      </c>
      <c r="Q83" t="b">
        <f t="shared" si="1"/>
        <v>0</v>
      </c>
    </row>
    <row r="84" spans="1:17" x14ac:dyDescent="0.25">
      <c r="A84">
        <v>21242</v>
      </c>
      <c r="B84" t="s">
        <v>29</v>
      </c>
      <c r="C84" t="s">
        <v>36</v>
      </c>
      <c r="D84" s="11">
        <v>853</v>
      </c>
      <c r="E84">
        <v>121</v>
      </c>
      <c r="F84">
        <v>159</v>
      </c>
      <c r="G84">
        <f>D84*F84</f>
        <v>135627</v>
      </c>
      <c r="H84" t="s">
        <v>70</v>
      </c>
      <c r="I84">
        <f>(F84-E84)*D84</f>
        <v>32414</v>
      </c>
      <c r="J84" s="9">
        <v>45856</v>
      </c>
      <c r="K84" t="s">
        <v>41</v>
      </c>
      <c r="L84" t="s">
        <v>34</v>
      </c>
      <c r="M84">
        <f>IF(H84="Yes",G84*0.23,0)</f>
        <v>31194.210000000003</v>
      </c>
      <c r="N84" s="15">
        <f>_xlfn.XLOOKUP(B84,'VAT Rates'!$D$7:$D$12,'VAT Rates'!$E$7:$E$12)</f>
        <v>0.2</v>
      </c>
      <c r="O84">
        <f>IF(H84="Yes",G84*N84,0)</f>
        <v>27125.4</v>
      </c>
      <c r="P84">
        <f>IF(H84="Yes",G84*(_xlfn.XLOOKUP(B84,'VAT Rates'!$D$7:$D$12,'VAT Rates'!$E$7:$E$12)),0)</f>
        <v>27125.4</v>
      </c>
      <c r="Q84" t="b">
        <f t="shared" si="1"/>
        <v>0</v>
      </c>
    </row>
    <row r="85" spans="1:17" x14ac:dyDescent="0.25">
      <c r="A85">
        <v>21257</v>
      </c>
      <c r="B85" t="s">
        <v>44</v>
      </c>
      <c r="C85" t="s">
        <v>38</v>
      </c>
      <c r="D85" s="11">
        <v>2734</v>
      </c>
      <c r="E85">
        <v>260.61</v>
      </c>
      <c r="F85">
        <v>279</v>
      </c>
      <c r="G85">
        <f>D85*F85</f>
        <v>762786</v>
      </c>
      <c r="H85" t="s">
        <v>70</v>
      </c>
      <c r="I85">
        <f>(F85-E85)*D85</f>
        <v>50278.259999999966</v>
      </c>
      <c r="J85" s="9">
        <v>45313</v>
      </c>
      <c r="K85" t="s">
        <v>41</v>
      </c>
      <c r="L85" t="s">
        <v>24</v>
      </c>
      <c r="M85">
        <f>IF(H85="Yes",G85*0.23,0)</f>
        <v>175440.78</v>
      </c>
      <c r="N85" s="15">
        <f>_xlfn.XLOOKUP(B85,'VAT Rates'!$D$7:$D$12,'VAT Rates'!$E$7:$E$12)</f>
        <v>0.22</v>
      </c>
      <c r="O85">
        <f>IF(H85="Yes",G85*N85,0)</f>
        <v>167812.92</v>
      </c>
      <c r="P85">
        <f>IF(H85="Yes",G85*(_xlfn.XLOOKUP(B85,'VAT Rates'!$D$7:$D$12,'VAT Rates'!$E$7:$E$12)),0)</f>
        <v>167812.92</v>
      </c>
      <c r="Q85" t="b">
        <f t="shared" si="1"/>
        <v>0</v>
      </c>
    </row>
    <row r="86" spans="1:17" x14ac:dyDescent="0.25">
      <c r="A86">
        <v>21512</v>
      </c>
      <c r="B86" t="s">
        <v>42</v>
      </c>
      <c r="C86" t="s">
        <v>25</v>
      </c>
      <c r="D86" s="11">
        <v>2791</v>
      </c>
      <c r="E86">
        <v>3.85</v>
      </c>
      <c r="F86">
        <v>4</v>
      </c>
      <c r="G86">
        <f>D86*F86</f>
        <v>11164</v>
      </c>
      <c r="H86" t="s">
        <v>71</v>
      </c>
      <c r="I86">
        <f>(F86-E86)*D86</f>
        <v>418.64999999999975</v>
      </c>
      <c r="J86" s="9">
        <v>45856</v>
      </c>
      <c r="K86" t="s">
        <v>40</v>
      </c>
      <c r="L86" t="s">
        <v>28</v>
      </c>
      <c r="M86">
        <f>IF(H86="Yes",G86*0.23,0)</f>
        <v>0</v>
      </c>
      <c r="N86" s="15">
        <f>_xlfn.XLOOKUP(B86,'VAT Rates'!$D$7:$D$12,'VAT Rates'!$E$7:$E$12)</f>
        <v>0.24</v>
      </c>
      <c r="O86">
        <f>IF(H86="Yes",G86*N86,0)</f>
        <v>0</v>
      </c>
      <c r="P86">
        <f>IF(H86="Yes",G86*(_xlfn.XLOOKUP(B86,'VAT Rates'!$D$7:$D$12,'VAT Rates'!$E$7:$E$12)),0)</f>
        <v>0</v>
      </c>
      <c r="Q86" t="b">
        <f t="shared" si="1"/>
        <v>0</v>
      </c>
    </row>
    <row r="87" spans="1:17" x14ac:dyDescent="0.25">
      <c r="A87">
        <v>21609</v>
      </c>
      <c r="B87" t="s">
        <v>27</v>
      </c>
      <c r="C87" t="s">
        <v>38</v>
      </c>
      <c r="D87" s="11">
        <v>970</v>
      </c>
      <c r="E87">
        <v>260.11</v>
      </c>
      <c r="F87">
        <v>336</v>
      </c>
      <c r="G87">
        <f>D87*F87</f>
        <v>325920</v>
      </c>
      <c r="H87" t="s">
        <v>70</v>
      </c>
      <c r="I87">
        <f>(F87-E87)*D87</f>
        <v>73613.299999999988</v>
      </c>
      <c r="J87" s="9">
        <v>45182</v>
      </c>
      <c r="K87" t="s">
        <v>40</v>
      </c>
      <c r="L87" t="s">
        <v>28</v>
      </c>
      <c r="M87">
        <f>IF(H87="Yes",G87*0.23,0)</f>
        <v>74961.600000000006</v>
      </c>
      <c r="N87" s="15">
        <f>_xlfn.XLOOKUP(B87,'VAT Rates'!$D$7:$D$12,'VAT Rates'!$E$7:$E$12)</f>
        <v>0.19</v>
      </c>
      <c r="O87">
        <f>IF(H87="Yes",G87*N87,0)</f>
        <v>61924.800000000003</v>
      </c>
      <c r="P87">
        <f>IF(H87="Yes",G87*(_xlfn.XLOOKUP(B87,'VAT Rates'!$D$7:$D$12,'VAT Rates'!$E$7:$E$12)),0)</f>
        <v>61924.800000000003</v>
      </c>
      <c r="Q87" t="b">
        <f t="shared" si="1"/>
        <v>0</v>
      </c>
    </row>
    <row r="88" spans="1:17" x14ac:dyDescent="0.25">
      <c r="A88">
        <v>21634</v>
      </c>
      <c r="B88" t="s">
        <v>32</v>
      </c>
      <c r="C88" t="s">
        <v>36</v>
      </c>
      <c r="D88" s="11">
        <v>2665</v>
      </c>
      <c r="E88">
        <v>120.2</v>
      </c>
      <c r="F88">
        <v>127</v>
      </c>
      <c r="G88">
        <f>D88*F88</f>
        <v>338455</v>
      </c>
      <c r="H88" t="s">
        <v>70</v>
      </c>
      <c r="I88">
        <f>(F88-E88)*D88</f>
        <v>18121.999999999993</v>
      </c>
      <c r="J88" s="9">
        <v>45663</v>
      </c>
      <c r="K88" t="s">
        <v>41</v>
      </c>
      <c r="L88" t="s">
        <v>24</v>
      </c>
      <c r="M88">
        <f>IF(H88="Yes",G88*0.23,0)</f>
        <v>77844.650000000009</v>
      </c>
      <c r="N88" s="15">
        <f>_xlfn.XLOOKUP(B88,'VAT Rates'!$D$7:$D$12,'VAT Rates'!$E$7:$E$12)</f>
        <v>0.23</v>
      </c>
      <c r="O88">
        <f>IF(H88="Yes",G88*N88,0)</f>
        <v>77844.650000000009</v>
      </c>
      <c r="P88">
        <f>IF(H88="Yes",G88*(_xlfn.XLOOKUP(B88,'VAT Rates'!$D$7:$D$12,'VAT Rates'!$E$7:$E$12)),0)</f>
        <v>77844.650000000009</v>
      </c>
      <c r="Q88" t="b">
        <f t="shared" si="1"/>
        <v>1</v>
      </c>
    </row>
    <row r="89" spans="1:17" x14ac:dyDescent="0.25">
      <c r="A89">
        <v>21823</v>
      </c>
      <c r="B89" t="s">
        <v>32</v>
      </c>
      <c r="C89" t="s">
        <v>37</v>
      </c>
      <c r="D89" s="11">
        <v>2729</v>
      </c>
      <c r="E89">
        <v>250.81</v>
      </c>
      <c r="F89">
        <v>317</v>
      </c>
      <c r="G89">
        <f>D89*F89</f>
        <v>865093</v>
      </c>
      <c r="H89" t="s">
        <v>70</v>
      </c>
      <c r="I89">
        <f>(F89-E89)*D89</f>
        <v>180632.50999999998</v>
      </c>
      <c r="J89" s="9">
        <v>45198</v>
      </c>
      <c r="K89" t="s">
        <v>39</v>
      </c>
      <c r="L89" t="s">
        <v>33</v>
      </c>
      <c r="M89">
        <f>IF(H89="Yes",G89*0.23,0)</f>
        <v>198971.39</v>
      </c>
      <c r="N89" s="15">
        <f>_xlfn.XLOOKUP(B89,'VAT Rates'!$D$7:$D$12,'VAT Rates'!$E$7:$E$12)</f>
        <v>0.23</v>
      </c>
      <c r="O89">
        <f>IF(H89="Yes",G89*N89,0)</f>
        <v>198971.39</v>
      </c>
      <c r="P89">
        <f>IF(H89="Yes",G89*(_xlfn.XLOOKUP(B89,'VAT Rates'!$D$7:$D$12,'VAT Rates'!$E$7:$E$12)),0)</f>
        <v>198971.39</v>
      </c>
      <c r="Q89" t="b">
        <f t="shared" si="1"/>
        <v>1</v>
      </c>
    </row>
    <row r="90" spans="1:17" x14ac:dyDescent="0.25">
      <c r="A90">
        <v>21831</v>
      </c>
      <c r="B90" t="s">
        <v>43</v>
      </c>
      <c r="C90" t="s">
        <v>36</v>
      </c>
      <c r="D90" s="11">
        <v>2821</v>
      </c>
      <c r="E90">
        <v>120.82</v>
      </c>
      <c r="F90">
        <v>149</v>
      </c>
      <c r="G90">
        <f>D90*F90</f>
        <v>420329</v>
      </c>
      <c r="H90" t="s">
        <v>70</v>
      </c>
      <c r="I90">
        <f>(F90-E90)*D90</f>
        <v>79495.780000000013</v>
      </c>
      <c r="J90" s="9">
        <v>45616</v>
      </c>
      <c r="K90" t="s">
        <v>26</v>
      </c>
      <c r="L90" t="s">
        <v>33</v>
      </c>
      <c r="M90">
        <f>IF(H90="Yes",G90*0.23,0)</f>
        <v>96675.67</v>
      </c>
      <c r="N90" s="15">
        <f>_xlfn.XLOOKUP(B90,'VAT Rates'!$D$7:$D$12,'VAT Rates'!$E$7:$E$12)</f>
        <v>0.21</v>
      </c>
      <c r="O90">
        <f>IF(H90="Yes",G90*N90,0)</f>
        <v>88269.09</v>
      </c>
      <c r="P90">
        <f>IF(H90="Yes",G90*(_xlfn.XLOOKUP(B90,'VAT Rates'!$D$7:$D$12,'VAT Rates'!$E$7:$E$12)),0)</f>
        <v>88269.09</v>
      </c>
      <c r="Q90" t="b">
        <f t="shared" si="1"/>
        <v>0</v>
      </c>
    </row>
    <row r="91" spans="1:17" x14ac:dyDescent="0.25">
      <c r="A91">
        <v>21835</v>
      </c>
      <c r="B91" t="s">
        <v>27</v>
      </c>
      <c r="C91" t="s">
        <v>36</v>
      </c>
      <c r="D91" s="11">
        <v>1307</v>
      </c>
      <c r="E91">
        <v>120.86</v>
      </c>
      <c r="F91">
        <v>173</v>
      </c>
      <c r="G91">
        <f>D91*F91</f>
        <v>226111</v>
      </c>
      <c r="H91" t="s">
        <v>70</v>
      </c>
      <c r="I91">
        <f>(F91-E91)*D91</f>
        <v>68146.98</v>
      </c>
      <c r="J91" s="9">
        <v>45386</v>
      </c>
      <c r="K91" t="s">
        <v>40</v>
      </c>
      <c r="L91" t="s">
        <v>24</v>
      </c>
      <c r="M91">
        <f>IF(H91="Yes",G91*0.23,0)</f>
        <v>52005.53</v>
      </c>
      <c r="N91" s="15">
        <f>_xlfn.XLOOKUP(B91,'VAT Rates'!$D$7:$D$12,'VAT Rates'!$E$7:$E$12)</f>
        <v>0.19</v>
      </c>
      <c r="O91">
        <f>IF(H91="Yes",G91*N91,0)</f>
        <v>42961.090000000004</v>
      </c>
      <c r="P91">
        <f>IF(H91="Yes",G91*(_xlfn.XLOOKUP(B91,'VAT Rates'!$D$7:$D$12,'VAT Rates'!$E$7:$E$12)),0)</f>
        <v>42961.090000000004</v>
      </c>
      <c r="Q91" t="b">
        <f t="shared" si="1"/>
        <v>0</v>
      </c>
    </row>
    <row r="92" spans="1:17" x14ac:dyDescent="0.25">
      <c r="A92">
        <v>21885</v>
      </c>
      <c r="B92" t="s">
        <v>42</v>
      </c>
      <c r="C92" t="s">
        <v>25</v>
      </c>
      <c r="D92" s="11">
        <v>494</v>
      </c>
      <c r="E92">
        <v>3.8</v>
      </c>
      <c r="F92">
        <v>5</v>
      </c>
      <c r="G92">
        <f>D92*F92</f>
        <v>2470</v>
      </c>
      <c r="H92" t="s">
        <v>71</v>
      </c>
      <c r="I92">
        <f>(F92-E92)*D92</f>
        <v>592.80000000000007</v>
      </c>
      <c r="J92" s="9">
        <v>45608</v>
      </c>
      <c r="K92" t="s">
        <v>39</v>
      </c>
      <c r="L92" t="s">
        <v>34</v>
      </c>
      <c r="M92">
        <f>IF(H92="Yes",G92*0.23,0)</f>
        <v>0</v>
      </c>
      <c r="N92" s="15">
        <f>_xlfn.XLOOKUP(B92,'VAT Rates'!$D$7:$D$12,'VAT Rates'!$E$7:$E$12)</f>
        <v>0.24</v>
      </c>
      <c r="O92">
        <f>IF(H92="Yes",G92*N92,0)</f>
        <v>0</v>
      </c>
      <c r="P92">
        <f>IF(H92="Yes",G92*(_xlfn.XLOOKUP(B92,'VAT Rates'!$D$7:$D$12,'VAT Rates'!$E$7:$E$12)),0)</f>
        <v>0</v>
      </c>
      <c r="Q92" t="b">
        <f t="shared" si="1"/>
        <v>0</v>
      </c>
    </row>
    <row r="93" spans="1:17" x14ac:dyDescent="0.25">
      <c r="A93">
        <v>21935</v>
      </c>
      <c r="B93" t="s">
        <v>42</v>
      </c>
      <c r="C93" t="s">
        <v>37</v>
      </c>
      <c r="D93" s="11">
        <v>1005</v>
      </c>
      <c r="E93">
        <v>250.72</v>
      </c>
      <c r="F93">
        <v>281</v>
      </c>
      <c r="G93">
        <f>D93*F93</f>
        <v>282405</v>
      </c>
      <c r="H93" t="s">
        <v>71</v>
      </c>
      <c r="I93">
        <f>(F93-E93)*D93</f>
        <v>30431.4</v>
      </c>
      <c r="J93" s="9">
        <v>45389</v>
      </c>
      <c r="K93" t="s">
        <v>41</v>
      </c>
      <c r="L93" t="s">
        <v>31</v>
      </c>
      <c r="M93">
        <f>IF(H93="Yes",G93*0.23,0)</f>
        <v>0</v>
      </c>
      <c r="N93" s="15">
        <f>_xlfn.XLOOKUP(B93,'VAT Rates'!$D$7:$D$12,'VAT Rates'!$E$7:$E$12)</f>
        <v>0.24</v>
      </c>
      <c r="O93">
        <f>IF(H93="Yes",G93*N93,0)</f>
        <v>0</v>
      </c>
      <c r="P93">
        <f>IF(H93="Yes",G93*(_xlfn.XLOOKUP(B93,'VAT Rates'!$D$7:$D$12,'VAT Rates'!$E$7:$E$12)),0)</f>
        <v>0</v>
      </c>
      <c r="Q93" t="b">
        <f t="shared" si="1"/>
        <v>0</v>
      </c>
    </row>
    <row r="94" spans="1:17" x14ac:dyDescent="0.25">
      <c r="A94">
        <v>22084</v>
      </c>
      <c r="B94" t="s">
        <v>42</v>
      </c>
      <c r="C94" t="s">
        <v>35</v>
      </c>
      <c r="D94" s="11">
        <v>1114</v>
      </c>
      <c r="E94">
        <v>10.07</v>
      </c>
      <c r="F94">
        <v>15</v>
      </c>
      <c r="G94">
        <f>D94*F94</f>
        <v>16710</v>
      </c>
      <c r="H94" t="s">
        <v>70</v>
      </c>
      <c r="I94">
        <f>(F94-E94)*D94</f>
        <v>5492.0199999999995</v>
      </c>
      <c r="J94" s="9">
        <v>45645</v>
      </c>
      <c r="K94" t="s">
        <v>40</v>
      </c>
      <c r="L94" t="s">
        <v>33</v>
      </c>
      <c r="M94">
        <f>IF(H94="Yes",G94*0.23,0)</f>
        <v>3843.3</v>
      </c>
      <c r="N94" s="15">
        <f>_xlfn.XLOOKUP(B94,'VAT Rates'!$D$7:$D$12,'VAT Rates'!$E$7:$E$12)</f>
        <v>0.24</v>
      </c>
      <c r="O94">
        <f>IF(H94="Yes",G94*N94,0)</f>
        <v>4010.3999999999996</v>
      </c>
      <c r="P94">
        <f>IF(H94="Yes",G94*(_xlfn.XLOOKUP(B94,'VAT Rates'!$D$7:$D$12,'VAT Rates'!$E$7:$E$12)),0)</f>
        <v>4010.3999999999996</v>
      </c>
      <c r="Q94" t="b">
        <f t="shared" si="1"/>
        <v>0</v>
      </c>
    </row>
    <row r="95" spans="1:17" x14ac:dyDescent="0.25">
      <c r="A95">
        <v>22140</v>
      </c>
      <c r="B95" t="s">
        <v>43</v>
      </c>
      <c r="C95" t="s">
        <v>36</v>
      </c>
      <c r="D95" s="11">
        <v>588</v>
      </c>
      <c r="E95">
        <v>120.57</v>
      </c>
      <c r="F95">
        <v>150</v>
      </c>
      <c r="G95">
        <f>D95*F95</f>
        <v>88200</v>
      </c>
      <c r="H95" t="s">
        <v>70</v>
      </c>
      <c r="I95">
        <f>(F95-E95)*D95</f>
        <v>17304.840000000004</v>
      </c>
      <c r="J95" s="9">
        <v>45359</v>
      </c>
      <c r="K95" t="s">
        <v>40</v>
      </c>
      <c r="L95" t="s">
        <v>24</v>
      </c>
      <c r="M95">
        <f>IF(H95="Yes",G95*0.23,0)</f>
        <v>20286</v>
      </c>
      <c r="N95" s="15">
        <f>_xlfn.XLOOKUP(B95,'VAT Rates'!$D$7:$D$12,'VAT Rates'!$E$7:$E$12)</f>
        <v>0.21</v>
      </c>
      <c r="O95">
        <f>IF(H95="Yes",G95*N95,0)</f>
        <v>18522</v>
      </c>
      <c r="P95">
        <f>IF(H95="Yes",G95*(_xlfn.XLOOKUP(B95,'VAT Rates'!$D$7:$D$12,'VAT Rates'!$E$7:$E$12)),0)</f>
        <v>18522</v>
      </c>
      <c r="Q95" t="b">
        <f t="shared" si="1"/>
        <v>0</v>
      </c>
    </row>
    <row r="96" spans="1:17" x14ac:dyDescent="0.25">
      <c r="A96">
        <v>22200</v>
      </c>
      <c r="B96" t="s">
        <v>27</v>
      </c>
      <c r="C96" t="s">
        <v>36</v>
      </c>
      <c r="D96" s="11">
        <v>2145</v>
      </c>
      <c r="E96">
        <v>120.42</v>
      </c>
      <c r="F96">
        <v>178</v>
      </c>
      <c r="G96">
        <f>D96*F96</f>
        <v>381810</v>
      </c>
      <c r="H96" t="s">
        <v>71</v>
      </c>
      <c r="I96">
        <f>(F96-E96)*D96</f>
        <v>123509.09999999999</v>
      </c>
      <c r="J96" s="9">
        <v>45813</v>
      </c>
      <c r="K96" t="s">
        <v>39</v>
      </c>
      <c r="L96" t="s">
        <v>33</v>
      </c>
      <c r="M96">
        <f>IF(H96="Yes",G96*0.23,0)</f>
        <v>0</v>
      </c>
      <c r="N96" s="15">
        <f>_xlfn.XLOOKUP(B96,'VAT Rates'!$D$7:$D$12,'VAT Rates'!$E$7:$E$12)</f>
        <v>0.19</v>
      </c>
      <c r="O96">
        <f>IF(H96="Yes",G96*N96,0)</f>
        <v>0</v>
      </c>
      <c r="P96">
        <f>IF(H96="Yes",G96*(_xlfn.XLOOKUP(B96,'VAT Rates'!$D$7:$D$12,'VAT Rates'!$E$7:$E$12)),0)</f>
        <v>0</v>
      </c>
      <c r="Q96" t="b">
        <f t="shared" si="1"/>
        <v>0</v>
      </c>
    </row>
    <row r="97" spans="1:17" x14ac:dyDescent="0.25">
      <c r="A97">
        <v>22499</v>
      </c>
      <c r="B97" t="s">
        <v>29</v>
      </c>
      <c r="C97" t="s">
        <v>35</v>
      </c>
      <c r="D97" s="11">
        <v>1954</v>
      </c>
      <c r="E97">
        <v>10.74</v>
      </c>
      <c r="F97">
        <v>12</v>
      </c>
      <c r="G97">
        <f>D97*F97</f>
        <v>23448</v>
      </c>
      <c r="H97" t="s">
        <v>70</v>
      </c>
      <c r="I97">
        <f>(F97-E97)*D97</f>
        <v>2462.0399999999995</v>
      </c>
      <c r="J97" s="9">
        <v>45675</v>
      </c>
      <c r="K97" t="s">
        <v>41</v>
      </c>
      <c r="L97" t="s">
        <v>24</v>
      </c>
      <c r="M97">
        <f>IF(H97="Yes",G97*0.23,0)</f>
        <v>5393.04</v>
      </c>
      <c r="N97" s="15">
        <f>_xlfn.XLOOKUP(B97,'VAT Rates'!$D$7:$D$12,'VAT Rates'!$E$7:$E$12)</f>
        <v>0.2</v>
      </c>
      <c r="O97">
        <f>IF(H97="Yes",G97*N97,0)</f>
        <v>4689.6000000000004</v>
      </c>
      <c r="P97">
        <f>IF(H97="Yes",G97*(_xlfn.XLOOKUP(B97,'VAT Rates'!$D$7:$D$12,'VAT Rates'!$E$7:$E$12)),0)</f>
        <v>4689.6000000000004</v>
      </c>
      <c r="Q97" t="b">
        <f t="shared" si="1"/>
        <v>0</v>
      </c>
    </row>
    <row r="98" spans="1:17" x14ac:dyDescent="0.25">
      <c r="A98">
        <v>22566</v>
      </c>
      <c r="B98" t="s">
        <v>43</v>
      </c>
      <c r="C98" t="s">
        <v>30</v>
      </c>
      <c r="D98" s="11">
        <v>982</v>
      </c>
      <c r="E98">
        <v>5.46</v>
      </c>
      <c r="F98">
        <v>6</v>
      </c>
      <c r="G98">
        <f>D98*F98</f>
        <v>5892</v>
      </c>
      <c r="H98" t="s">
        <v>70</v>
      </c>
      <c r="I98">
        <f>(F98-E98)*D98</f>
        <v>530.28000000000009</v>
      </c>
      <c r="J98" s="9">
        <v>45843</v>
      </c>
      <c r="K98" t="s">
        <v>41</v>
      </c>
      <c r="L98" t="s">
        <v>24</v>
      </c>
      <c r="M98">
        <f>IF(H98="Yes",G98*0.23,0)</f>
        <v>1355.16</v>
      </c>
      <c r="N98" s="15">
        <f>_xlfn.XLOOKUP(B98,'VAT Rates'!$D$7:$D$12,'VAT Rates'!$E$7:$E$12)</f>
        <v>0.21</v>
      </c>
      <c r="O98">
        <f>IF(H98="Yes",G98*N98,0)</f>
        <v>1237.32</v>
      </c>
      <c r="P98">
        <f>IF(H98="Yes",G98*(_xlfn.XLOOKUP(B98,'VAT Rates'!$D$7:$D$12,'VAT Rates'!$E$7:$E$12)),0)</f>
        <v>1237.32</v>
      </c>
      <c r="Q98" t="b">
        <f t="shared" si="1"/>
        <v>0</v>
      </c>
    </row>
    <row r="99" spans="1:17" x14ac:dyDescent="0.25">
      <c r="A99">
        <v>22745</v>
      </c>
      <c r="B99" t="s">
        <v>44</v>
      </c>
      <c r="C99" t="s">
        <v>36</v>
      </c>
      <c r="D99" s="11">
        <v>345</v>
      </c>
      <c r="E99">
        <v>120.51</v>
      </c>
      <c r="F99">
        <v>175</v>
      </c>
      <c r="G99">
        <f>D99*F99</f>
        <v>60375</v>
      </c>
      <c r="H99" t="s">
        <v>70</v>
      </c>
      <c r="I99">
        <f>(F99-E99)*D99</f>
        <v>18799.05</v>
      </c>
      <c r="J99" s="9">
        <v>45823</v>
      </c>
      <c r="K99" t="s">
        <v>26</v>
      </c>
      <c r="L99" t="s">
        <v>33</v>
      </c>
      <c r="M99">
        <f>IF(H99="Yes",G99*0.23,0)</f>
        <v>13886.25</v>
      </c>
      <c r="N99" s="15">
        <f>_xlfn.XLOOKUP(B99,'VAT Rates'!$D$7:$D$12,'VAT Rates'!$E$7:$E$12)</f>
        <v>0.22</v>
      </c>
      <c r="O99">
        <f>IF(H99="Yes",G99*N99,0)</f>
        <v>13282.5</v>
      </c>
      <c r="P99">
        <f>IF(H99="Yes",G99*(_xlfn.XLOOKUP(B99,'VAT Rates'!$D$7:$D$12,'VAT Rates'!$E$7:$E$12)),0)</f>
        <v>13282.5</v>
      </c>
      <c r="Q99" t="b">
        <f t="shared" si="1"/>
        <v>0</v>
      </c>
    </row>
    <row r="100" spans="1:17" x14ac:dyDescent="0.25">
      <c r="A100">
        <v>22780</v>
      </c>
      <c r="B100" t="s">
        <v>27</v>
      </c>
      <c r="C100" t="s">
        <v>36</v>
      </c>
      <c r="D100" s="11">
        <v>2966</v>
      </c>
      <c r="E100">
        <v>120.2</v>
      </c>
      <c r="F100">
        <v>128</v>
      </c>
      <c r="G100">
        <f>D100*F100</f>
        <v>379648</v>
      </c>
      <c r="H100" t="s">
        <v>70</v>
      </c>
      <c r="I100">
        <f>(F100-E100)*D100</f>
        <v>23134.799999999992</v>
      </c>
      <c r="J100" s="9">
        <v>45424</v>
      </c>
      <c r="K100" t="s">
        <v>39</v>
      </c>
      <c r="L100" t="s">
        <v>24</v>
      </c>
      <c r="M100">
        <f>IF(H100="Yes",G100*0.23,0)</f>
        <v>87319.040000000008</v>
      </c>
      <c r="N100" s="15">
        <f>_xlfn.XLOOKUP(B100,'VAT Rates'!$D$7:$D$12,'VAT Rates'!$E$7:$E$12)</f>
        <v>0.19</v>
      </c>
      <c r="O100">
        <f>IF(H100="Yes",G100*N100,0)</f>
        <v>72133.119999999995</v>
      </c>
      <c r="P100">
        <f>IF(H100="Yes",G100*(_xlfn.XLOOKUP(B100,'VAT Rates'!$D$7:$D$12,'VAT Rates'!$E$7:$E$12)),0)</f>
        <v>72133.119999999995</v>
      </c>
      <c r="Q100" t="b">
        <f t="shared" si="1"/>
        <v>0</v>
      </c>
    </row>
    <row r="101" spans="1:17" x14ac:dyDescent="0.25">
      <c r="A101">
        <v>22948</v>
      </c>
      <c r="B101" t="s">
        <v>32</v>
      </c>
      <c r="C101" t="s">
        <v>35</v>
      </c>
      <c r="D101" s="11">
        <v>991</v>
      </c>
      <c r="E101">
        <v>10.199999999999999</v>
      </c>
      <c r="F101">
        <v>14</v>
      </c>
      <c r="G101">
        <f>D101*F101</f>
        <v>13874</v>
      </c>
      <c r="H101" t="s">
        <v>70</v>
      </c>
      <c r="I101">
        <f>(F101-E101)*D101</f>
        <v>3765.8000000000006</v>
      </c>
      <c r="J101" s="9">
        <v>45710</v>
      </c>
      <c r="K101" t="s">
        <v>40</v>
      </c>
      <c r="L101" t="s">
        <v>34</v>
      </c>
      <c r="M101">
        <f>IF(H101="Yes",G101*0.23,0)</f>
        <v>3191.02</v>
      </c>
      <c r="N101" s="15">
        <f>_xlfn.XLOOKUP(B101,'VAT Rates'!$D$7:$D$12,'VAT Rates'!$E$7:$E$12)</f>
        <v>0.23</v>
      </c>
      <c r="O101">
        <f>IF(H101="Yes",G101*N101,0)</f>
        <v>3191.02</v>
      </c>
      <c r="P101">
        <f>IF(H101="Yes",G101*(_xlfn.XLOOKUP(B101,'VAT Rates'!$D$7:$D$12,'VAT Rates'!$E$7:$E$12)),0)</f>
        <v>3191.02</v>
      </c>
      <c r="Q101" t="b">
        <f t="shared" si="1"/>
        <v>0</v>
      </c>
    </row>
    <row r="102" spans="1:17" x14ac:dyDescent="0.25">
      <c r="A102">
        <v>23035</v>
      </c>
      <c r="B102" t="s">
        <v>29</v>
      </c>
      <c r="C102" t="s">
        <v>38</v>
      </c>
      <c r="D102" s="11">
        <v>306</v>
      </c>
      <c r="E102">
        <v>260.93</v>
      </c>
      <c r="F102">
        <v>316</v>
      </c>
      <c r="G102">
        <f>D102*F102</f>
        <v>96696</v>
      </c>
      <c r="H102" t="s">
        <v>70</v>
      </c>
      <c r="I102">
        <f>(F102-E102)*D102</f>
        <v>16851.419999999998</v>
      </c>
      <c r="J102" s="9">
        <v>45162</v>
      </c>
      <c r="K102" t="s">
        <v>40</v>
      </c>
      <c r="L102" t="s">
        <v>31</v>
      </c>
      <c r="M102">
        <f>IF(H102="Yes",G102*0.23,0)</f>
        <v>22240.080000000002</v>
      </c>
      <c r="N102" s="15">
        <f>_xlfn.XLOOKUP(B102,'VAT Rates'!$D$7:$D$12,'VAT Rates'!$E$7:$E$12)</f>
        <v>0.2</v>
      </c>
      <c r="O102">
        <f>IF(H102="Yes",G102*N102,0)</f>
        <v>19339.2</v>
      </c>
      <c r="P102">
        <f>IF(H102="Yes",G102*(_xlfn.XLOOKUP(B102,'VAT Rates'!$D$7:$D$12,'VAT Rates'!$E$7:$E$12)),0)</f>
        <v>19339.2</v>
      </c>
      <c r="Q102" t="b">
        <f t="shared" si="1"/>
        <v>0</v>
      </c>
    </row>
    <row r="103" spans="1:17" x14ac:dyDescent="0.25">
      <c r="A103">
        <v>23073</v>
      </c>
      <c r="B103" t="s">
        <v>43</v>
      </c>
      <c r="C103" t="s">
        <v>38</v>
      </c>
      <c r="D103" s="11">
        <v>671</v>
      </c>
      <c r="E103">
        <v>260.27999999999997</v>
      </c>
      <c r="F103">
        <v>347</v>
      </c>
      <c r="G103">
        <f>D103*F103</f>
        <v>232837</v>
      </c>
      <c r="H103" t="s">
        <v>71</v>
      </c>
      <c r="I103">
        <f>(F103-E103)*D103</f>
        <v>58189.120000000017</v>
      </c>
      <c r="J103" s="9">
        <v>45236</v>
      </c>
      <c r="K103" t="s">
        <v>39</v>
      </c>
      <c r="L103" t="s">
        <v>28</v>
      </c>
      <c r="M103">
        <f>IF(H103="Yes",G103*0.23,0)</f>
        <v>0</v>
      </c>
      <c r="N103" s="15">
        <f>_xlfn.XLOOKUP(B103,'VAT Rates'!$D$7:$D$12,'VAT Rates'!$E$7:$E$12)</f>
        <v>0.21</v>
      </c>
      <c r="O103">
        <f>IF(H103="Yes",G103*N103,0)</f>
        <v>0</v>
      </c>
      <c r="P103">
        <f>IF(H103="Yes",G103*(_xlfn.XLOOKUP(B103,'VAT Rates'!$D$7:$D$12,'VAT Rates'!$E$7:$E$12)),0)</f>
        <v>0</v>
      </c>
      <c r="Q103" t="b">
        <f t="shared" si="1"/>
        <v>0</v>
      </c>
    </row>
    <row r="104" spans="1:17" x14ac:dyDescent="0.25">
      <c r="A104">
        <v>23603</v>
      </c>
      <c r="B104" t="s">
        <v>42</v>
      </c>
      <c r="C104" t="s">
        <v>35</v>
      </c>
      <c r="D104" s="11">
        <v>2150</v>
      </c>
      <c r="E104">
        <v>10.11</v>
      </c>
      <c r="F104">
        <v>14</v>
      </c>
      <c r="G104">
        <f>D104*F104</f>
        <v>30100</v>
      </c>
      <c r="H104" t="s">
        <v>70</v>
      </c>
      <c r="I104">
        <f>(F104-E104)*D104</f>
        <v>8363.5000000000018</v>
      </c>
      <c r="J104" s="9">
        <v>45698</v>
      </c>
      <c r="K104" t="s">
        <v>41</v>
      </c>
      <c r="L104" t="s">
        <v>34</v>
      </c>
      <c r="M104">
        <f>IF(H104="Yes",G104*0.23,0)</f>
        <v>6923</v>
      </c>
      <c r="N104" s="15">
        <f>_xlfn.XLOOKUP(B104,'VAT Rates'!$D$7:$D$12,'VAT Rates'!$E$7:$E$12)</f>
        <v>0.24</v>
      </c>
      <c r="O104">
        <f>IF(H104="Yes",G104*N104,0)</f>
        <v>7224</v>
      </c>
      <c r="P104">
        <f>IF(H104="Yes",G104*(_xlfn.XLOOKUP(B104,'VAT Rates'!$D$7:$D$12,'VAT Rates'!$E$7:$E$12)),0)</f>
        <v>7224</v>
      </c>
      <c r="Q104" t="b">
        <f t="shared" si="1"/>
        <v>0</v>
      </c>
    </row>
    <row r="105" spans="1:17" x14ac:dyDescent="0.25">
      <c r="A105">
        <v>23721</v>
      </c>
      <c r="B105" t="s">
        <v>42</v>
      </c>
      <c r="C105" t="s">
        <v>35</v>
      </c>
      <c r="D105" s="11">
        <v>2535</v>
      </c>
      <c r="E105">
        <v>10.68</v>
      </c>
      <c r="F105">
        <v>13</v>
      </c>
      <c r="G105">
        <f>D105*F105</f>
        <v>32955</v>
      </c>
      <c r="H105" t="s">
        <v>71</v>
      </c>
      <c r="I105">
        <f>(F105-E105)*D105</f>
        <v>5881.2000000000007</v>
      </c>
      <c r="J105" s="9">
        <v>45697</v>
      </c>
      <c r="K105" t="s">
        <v>41</v>
      </c>
      <c r="L105" t="s">
        <v>24</v>
      </c>
      <c r="M105">
        <f>IF(H105="Yes",G105*0.23,0)</f>
        <v>0</v>
      </c>
      <c r="N105" s="15">
        <f>_xlfn.XLOOKUP(B105,'VAT Rates'!$D$7:$D$12,'VAT Rates'!$E$7:$E$12)</f>
        <v>0.24</v>
      </c>
      <c r="O105">
        <f>IF(H105="Yes",G105*N105,0)</f>
        <v>0</v>
      </c>
      <c r="P105">
        <f>IF(H105="Yes",G105*(_xlfn.XLOOKUP(B105,'VAT Rates'!$D$7:$D$12,'VAT Rates'!$E$7:$E$12)),0)</f>
        <v>0</v>
      </c>
      <c r="Q105" t="b">
        <f t="shared" si="1"/>
        <v>0</v>
      </c>
    </row>
    <row r="106" spans="1:17" x14ac:dyDescent="0.25">
      <c r="A106">
        <v>23817</v>
      </c>
      <c r="B106" t="s">
        <v>43</v>
      </c>
      <c r="C106" t="s">
        <v>38</v>
      </c>
      <c r="D106" s="11">
        <v>2141</v>
      </c>
      <c r="E106">
        <v>260.82</v>
      </c>
      <c r="F106">
        <v>337</v>
      </c>
      <c r="G106">
        <f>D106*F106</f>
        <v>721517</v>
      </c>
      <c r="H106" t="s">
        <v>70</v>
      </c>
      <c r="I106">
        <f>(F106-E106)*D106</f>
        <v>163101.38</v>
      </c>
      <c r="J106" s="9">
        <v>45689</v>
      </c>
      <c r="K106" t="s">
        <v>26</v>
      </c>
      <c r="L106" t="s">
        <v>31</v>
      </c>
      <c r="M106">
        <f>IF(H106="Yes",G106*0.23,0)</f>
        <v>165948.91</v>
      </c>
      <c r="N106" s="15">
        <f>_xlfn.XLOOKUP(B106,'VAT Rates'!$D$7:$D$12,'VAT Rates'!$E$7:$E$12)</f>
        <v>0.21</v>
      </c>
      <c r="O106">
        <f>IF(H106="Yes",G106*N106,0)</f>
        <v>151518.57</v>
      </c>
      <c r="P106">
        <f>IF(H106="Yes",G106*(_xlfn.XLOOKUP(B106,'VAT Rates'!$D$7:$D$12,'VAT Rates'!$E$7:$E$12)),0)</f>
        <v>151518.57</v>
      </c>
      <c r="Q106" t="b">
        <f t="shared" si="1"/>
        <v>0</v>
      </c>
    </row>
    <row r="107" spans="1:17" x14ac:dyDescent="0.25">
      <c r="A107">
        <v>23829</v>
      </c>
      <c r="B107" t="s">
        <v>27</v>
      </c>
      <c r="C107" t="s">
        <v>38</v>
      </c>
      <c r="D107" s="11">
        <v>1770</v>
      </c>
      <c r="E107">
        <v>260.45</v>
      </c>
      <c r="F107">
        <v>368</v>
      </c>
      <c r="G107">
        <f>D107*F107</f>
        <v>651360</v>
      </c>
      <c r="H107" t="s">
        <v>70</v>
      </c>
      <c r="I107">
        <f>(F107-E107)*D107</f>
        <v>190363.50000000003</v>
      </c>
      <c r="J107" s="9">
        <v>45583</v>
      </c>
      <c r="K107" t="s">
        <v>41</v>
      </c>
      <c r="L107" t="s">
        <v>31</v>
      </c>
      <c r="M107">
        <f>IF(H107="Yes",G107*0.23,0)</f>
        <v>149812.80000000002</v>
      </c>
      <c r="N107" s="15">
        <f>_xlfn.XLOOKUP(B107,'VAT Rates'!$D$7:$D$12,'VAT Rates'!$E$7:$E$12)</f>
        <v>0.19</v>
      </c>
      <c r="O107">
        <f>IF(H107="Yes",G107*N107,0)</f>
        <v>123758.39999999999</v>
      </c>
      <c r="P107">
        <f>IF(H107="Yes",G107*(_xlfn.XLOOKUP(B107,'VAT Rates'!$D$7:$D$12,'VAT Rates'!$E$7:$E$12)),0)</f>
        <v>123758.39999999999</v>
      </c>
      <c r="Q107" t="b">
        <f t="shared" si="1"/>
        <v>0</v>
      </c>
    </row>
    <row r="108" spans="1:17" x14ac:dyDescent="0.25">
      <c r="A108">
        <v>23885</v>
      </c>
      <c r="B108" t="s">
        <v>44</v>
      </c>
      <c r="C108" t="s">
        <v>38</v>
      </c>
      <c r="D108" s="11">
        <v>1916</v>
      </c>
      <c r="E108">
        <v>260.87</v>
      </c>
      <c r="F108">
        <v>337</v>
      </c>
      <c r="G108">
        <f>D108*F108</f>
        <v>645692</v>
      </c>
      <c r="H108" t="s">
        <v>70</v>
      </c>
      <c r="I108">
        <f>(F108-E108)*D108</f>
        <v>145865.07999999999</v>
      </c>
      <c r="J108" s="9">
        <v>45447</v>
      </c>
      <c r="K108" t="s">
        <v>39</v>
      </c>
      <c r="L108" t="s">
        <v>34</v>
      </c>
      <c r="M108">
        <f>IF(H108="Yes",G108*0.23,0)</f>
        <v>148509.16</v>
      </c>
      <c r="N108" s="15">
        <f>_xlfn.XLOOKUP(B108,'VAT Rates'!$D$7:$D$12,'VAT Rates'!$E$7:$E$12)</f>
        <v>0.22</v>
      </c>
      <c r="O108">
        <f>IF(H108="Yes",G108*N108,0)</f>
        <v>142052.24</v>
      </c>
      <c r="P108">
        <f>IF(H108="Yes",G108*(_xlfn.XLOOKUP(B108,'VAT Rates'!$D$7:$D$12,'VAT Rates'!$E$7:$E$12)),0)</f>
        <v>142052.24</v>
      </c>
      <c r="Q108" t="b">
        <f t="shared" si="1"/>
        <v>0</v>
      </c>
    </row>
    <row r="109" spans="1:17" x14ac:dyDescent="0.25">
      <c r="A109">
        <v>24434</v>
      </c>
      <c r="B109" t="s">
        <v>44</v>
      </c>
      <c r="C109" t="s">
        <v>38</v>
      </c>
      <c r="D109" s="11">
        <v>708</v>
      </c>
      <c r="E109">
        <v>260.38</v>
      </c>
      <c r="F109">
        <v>279</v>
      </c>
      <c r="G109">
        <f>D109*F109</f>
        <v>197532</v>
      </c>
      <c r="H109" t="s">
        <v>71</v>
      </c>
      <c r="I109">
        <f>(F109-E109)*D109</f>
        <v>13182.960000000003</v>
      </c>
      <c r="J109" s="9">
        <v>45830</v>
      </c>
      <c r="K109" t="s">
        <v>40</v>
      </c>
      <c r="L109" t="s">
        <v>24</v>
      </c>
      <c r="M109">
        <f>IF(H109="Yes",G109*0.23,0)</f>
        <v>0</v>
      </c>
      <c r="N109" s="15">
        <f>_xlfn.XLOOKUP(B109,'VAT Rates'!$D$7:$D$12,'VAT Rates'!$E$7:$E$12)</f>
        <v>0.22</v>
      </c>
      <c r="O109">
        <f>IF(H109="Yes",G109*N109,0)</f>
        <v>0</v>
      </c>
      <c r="P109">
        <f>IF(H109="Yes",G109*(_xlfn.XLOOKUP(B109,'VAT Rates'!$D$7:$D$12,'VAT Rates'!$E$7:$E$12)),0)</f>
        <v>0</v>
      </c>
      <c r="Q109" t="b">
        <f t="shared" si="1"/>
        <v>0</v>
      </c>
    </row>
    <row r="110" spans="1:17" x14ac:dyDescent="0.25">
      <c r="A110">
        <v>24486</v>
      </c>
      <c r="B110" t="s">
        <v>32</v>
      </c>
      <c r="C110" t="s">
        <v>35</v>
      </c>
      <c r="D110" s="11">
        <v>1177</v>
      </c>
      <c r="E110">
        <v>10.44</v>
      </c>
      <c r="F110">
        <v>16</v>
      </c>
      <c r="G110">
        <f>D110*F110</f>
        <v>18832</v>
      </c>
      <c r="H110" t="s">
        <v>71</v>
      </c>
      <c r="I110">
        <f>(F110-E110)*D110</f>
        <v>6544.1200000000008</v>
      </c>
      <c r="J110" s="9">
        <v>45270</v>
      </c>
      <c r="K110" t="s">
        <v>41</v>
      </c>
      <c r="L110" t="s">
        <v>24</v>
      </c>
      <c r="M110">
        <f>IF(H110="Yes",G110*0.23,0)</f>
        <v>0</v>
      </c>
      <c r="N110" s="15">
        <f>_xlfn.XLOOKUP(B110,'VAT Rates'!$D$7:$D$12,'VAT Rates'!$E$7:$E$12)</f>
        <v>0.23</v>
      </c>
      <c r="O110">
        <f>IF(H110="Yes",G110*N110,0)</f>
        <v>0</v>
      </c>
      <c r="P110">
        <f>IF(H110="Yes",G110*(_xlfn.XLOOKUP(B110,'VAT Rates'!$D$7:$D$12,'VAT Rates'!$E$7:$E$12)),0)</f>
        <v>0</v>
      </c>
      <c r="Q110" t="b">
        <f t="shared" si="1"/>
        <v>1</v>
      </c>
    </row>
    <row r="111" spans="1:17" x14ac:dyDescent="0.25">
      <c r="A111">
        <v>24496</v>
      </c>
      <c r="B111" t="s">
        <v>29</v>
      </c>
      <c r="C111" t="s">
        <v>35</v>
      </c>
      <c r="D111" s="11">
        <v>448</v>
      </c>
      <c r="E111">
        <v>10.92</v>
      </c>
      <c r="F111">
        <v>14</v>
      </c>
      <c r="G111">
        <f>D111*F111</f>
        <v>6272</v>
      </c>
      <c r="H111" t="s">
        <v>71</v>
      </c>
      <c r="I111">
        <f>(F111-E111)*D111</f>
        <v>1379.8400000000001</v>
      </c>
      <c r="J111" s="9">
        <v>45296</v>
      </c>
      <c r="K111" t="s">
        <v>40</v>
      </c>
      <c r="L111" t="s">
        <v>34</v>
      </c>
      <c r="M111">
        <f>IF(H111="Yes",G111*0.23,0)</f>
        <v>0</v>
      </c>
      <c r="N111" s="15">
        <f>_xlfn.XLOOKUP(B111,'VAT Rates'!$D$7:$D$12,'VAT Rates'!$E$7:$E$12)</f>
        <v>0.2</v>
      </c>
      <c r="O111">
        <f>IF(H111="Yes",G111*N111,0)</f>
        <v>0</v>
      </c>
      <c r="P111">
        <f>IF(H111="Yes",G111*(_xlfn.XLOOKUP(B111,'VAT Rates'!$D$7:$D$12,'VAT Rates'!$E$7:$E$12)),0)</f>
        <v>0</v>
      </c>
      <c r="Q111" t="b">
        <f t="shared" si="1"/>
        <v>0</v>
      </c>
    </row>
    <row r="112" spans="1:17" x14ac:dyDescent="0.25">
      <c r="A112">
        <v>24747</v>
      </c>
      <c r="B112" t="s">
        <v>42</v>
      </c>
      <c r="C112" t="s">
        <v>38</v>
      </c>
      <c r="D112" s="11">
        <v>1865</v>
      </c>
      <c r="E112">
        <v>260.47000000000003</v>
      </c>
      <c r="F112">
        <v>264</v>
      </c>
      <c r="G112">
        <f>D112*F112</f>
        <v>492360</v>
      </c>
      <c r="H112" t="s">
        <v>70</v>
      </c>
      <c r="I112">
        <f>(F112-E112)*D112</f>
        <v>6583.4499999999489</v>
      </c>
      <c r="J112" s="9">
        <v>45557</v>
      </c>
      <c r="K112" t="s">
        <v>39</v>
      </c>
      <c r="L112" t="s">
        <v>24</v>
      </c>
      <c r="M112">
        <f>IF(H112="Yes",G112*0.23,0)</f>
        <v>113242.8</v>
      </c>
      <c r="N112" s="15">
        <f>_xlfn.XLOOKUP(B112,'VAT Rates'!$D$7:$D$12,'VAT Rates'!$E$7:$E$12)</f>
        <v>0.24</v>
      </c>
      <c r="O112">
        <f>IF(H112="Yes",G112*N112,0)</f>
        <v>118166.39999999999</v>
      </c>
      <c r="P112">
        <f>IF(H112="Yes",G112*(_xlfn.XLOOKUP(B112,'VAT Rates'!$D$7:$D$12,'VAT Rates'!$E$7:$E$12)),0)</f>
        <v>118166.39999999999</v>
      </c>
      <c r="Q112" t="b">
        <f t="shared" si="1"/>
        <v>0</v>
      </c>
    </row>
    <row r="113" spans="1:17" x14ac:dyDescent="0.25">
      <c r="A113">
        <v>25273</v>
      </c>
      <c r="B113" t="s">
        <v>43</v>
      </c>
      <c r="C113" t="s">
        <v>25</v>
      </c>
      <c r="D113" s="11">
        <v>274</v>
      </c>
      <c r="E113">
        <v>3.84</v>
      </c>
      <c r="F113">
        <v>4</v>
      </c>
      <c r="G113">
        <f>D113*F113</f>
        <v>1096</v>
      </c>
      <c r="H113" t="s">
        <v>70</v>
      </c>
      <c r="I113">
        <f>(F113-E113)*D113</f>
        <v>43.840000000000039</v>
      </c>
      <c r="J113" s="9">
        <v>45288</v>
      </c>
      <c r="K113" t="s">
        <v>39</v>
      </c>
      <c r="L113" t="s">
        <v>24</v>
      </c>
      <c r="M113">
        <f>IF(H113="Yes",G113*0.23,0)</f>
        <v>252.08</v>
      </c>
      <c r="N113" s="15">
        <f>_xlfn.XLOOKUP(B113,'VAT Rates'!$D$7:$D$12,'VAT Rates'!$E$7:$E$12)</f>
        <v>0.21</v>
      </c>
      <c r="O113">
        <f>IF(H113="Yes",G113*N113,0)</f>
        <v>230.16</v>
      </c>
      <c r="P113">
        <f>IF(H113="Yes",G113*(_xlfn.XLOOKUP(B113,'VAT Rates'!$D$7:$D$12,'VAT Rates'!$E$7:$E$12)),0)</f>
        <v>230.16</v>
      </c>
      <c r="Q113" t="b">
        <f t="shared" si="1"/>
        <v>0</v>
      </c>
    </row>
    <row r="114" spans="1:17" x14ac:dyDescent="0.25">
      <c r="A114">
        <v>25283</v>
      </c>
      <c r="B114" t="s">
        <v>29</v>
      </c>
      <c r="C114" t="s">
        <v>35</v>
      </c>
      <c r="D114" s="11">
        <v>787</v>
      </c>
      <c r="E114">
        <v>10.43</v>
      </c>
      <c r="F114">
        <v>14</v>
      </c>
      <c r="G114">
        <f>D114*F114</f>
        <v>11018</v>
      </c>
      <c r="H114" t="s">
        <v>70</v>
      </c>
      <c r="I114">
        <f>(F114-E114)*D114</f>
        <v>2809.59</v>
      </c>
      <c r="J114" s="9">
        <v>45214</v>
      </c>
      <c r="K114" t="s">
        <v>39</v>
      </c>
      <c r="L114" t="s">
        <v>33</v>
      </c>
      <c r="M114">
        <f>IF(H114="Yes",G114*0.23,0)</f>
        <v>2534.1400000000003</v>
      </c>
      <c r="N114" s="15">
        <f>_xlfn.XLOOKUP(B114,'VAT Rates'!$D$7:$D$12,'VAT Rates'!$E$7:$E$12)</f>
        <v>0.2</v>
      </c>
      <c r="O114">
        <f>IF(H114="Yes",G114*N114,0)</f>
        <v>2203.6</v>
      </c>
      <c r="P114">
        <f>IF(H114="Yes",G114*(_xlfn.XLOOKUP(B114,'VAT Rates'!$D$7:$D$12,'VAT Rates'!$E$7:$E$12)),0)</f>
        <v>2203.6</v>
      </c>
      <c r="Q114" t="b">
        <f t="shared" si="1"/>
        <v>0</v>
      </c>
    </row>
    <row r="115" spans="1:17" x14ac:dyDescent="0.25">
      <c r="A115">
        <v>25372</v>
      </c>
      <c r="B115" t="s">
        <v>27</v>
      </c>
      <c r="C115" t="s">
        <v>37</v>
      </c>
      <c r="D115" s="11">
        <v>1570</v>
      </c>
      <c r="E115">
        <v>250.77</v>
      </c>
      <c r="F115">
        <v>327</v>
      </c>
      <c r="G115">
        <f>D115*F115</f>
        <v>513390</v>
      </c>
      <c r="H115" t="s">
        <v>70</v>
      </c>
      <c r="I115">
        <f>(F115-E115)*D115</f>
        <v>119681.09999999998</v>
      </c>
      <c r="J115" s="9">
        <v>45478</v>
      </c>
      <c r="K115" t="s">
        <v>39</v>
      </c>
      <c r="L115" t="s">
        <v>33</v>
      </c>
      <c r="M115">
        <f>IF(H115="Yes",G115*0.23,0)</f>
        <v>118079.70000000001</v>
      </c>
      <c r="N115" s="15">
        <f>_xlfn.XLOOKUP(B115,'VAT Rates'!$D$7:$D$12,'VAT Rates'!$E$7:$E$12)</f>
        <v>0.19</v>
      </c>
      <c r="O115">
        <f>IF(H115="Yes",G115*N115,0)</f>
        <v>97544.1</v>
      </c>
      <c r="P115">
        <f>IF(H115="Yes",G115*(_xlfn.XLOOKUP(B115,'VAT Rates'!$D$7:$D$12,'VAT Rates'!$E$7:$E$12)),0)</f>
        <v>97544.1</v>
      </c>
      <c r="Q115" t="b">
        <f t="shared" si="1"/>
        <v>0</v>
      </c>
    </row>
    <row r="116" spans="1:17" x14ac:dyDescent="0.25">
      <c r="A116">
        <v>25622</v>
      </c>
      <c r="B116" t="s">
        <v>43</v>
      </c>
      <c r="C116" t="s">
        <v>35</v>
      </c>
      <c r="D116" s="11">
        <v>2918</v>
      </c>
      <c r="E116">
        <v>10.33</v>
      </c>
      <c r="F116">
        <v>15</v>
      </c>
      <c r="G116">
        <f>D116*F116</f>
        <v>43770</v>
      </c>
      <c r="H116" t="s">
        <v>70</v>
      </c>
      <c r="I116">
        <f>(F116-E116)*D116</f>
        <v>13627.06</v>
      </c>
      <c r="J116" s="9">
        <v>45188</v>
      </c>
      <c r="K116" t="s">
        <v>39</v>
      </c>
      <c r="L116" t="s">
        <v>34</v>
      </c>
      <c r="M116">
        <f>IF(H116="Yes",G116*0.23,0)</f>
        <v>10067.1</v>
      </c>
      <c r="N116" s="15">
        <f>_xlfn.XLOOKUP(B116,'VAT Rates'!$D$7:$D$12,'VAT Rates'!$E$7:$E$12)</f>
        <v>0.21</v>
      </c>
      <c r="O116">
        <f>IF(H116="Yes",G116*N116,0)</f>
        <v>9191.6999999999989</v>
      </c>
      <c r="P116">
        <f>IF(H116="Yes",G116*(_xlfn.XLOOKUP(B116,'VAT Rates'!$D$7:$D$12,'VAT Rates'!$E$7:$E$12)),0)</f>
        <v>9191.6999999999989</v>
      </c>
      <c r="Q116" t="b">
        <f t="shared" si="1"/>
        <v>0</v>
      </c>
    </row>
    <row r="117" spans="1:17" x14ac:dyDescent="0.25">
      <c r="A117">
        <v>25692</v>
      </c>
      <c r="B117" t="s">
        <v>32</v>
      </c>
      <c r="C117" t="s">
        <v>30</v>
      </c>
      <c r="D117" s="11">
        <v>1298</v>
      </c>
      <c r="E117">
        <v>5.54</v>
      </c>
      <c r="F117">
        <v>8</v>
      </c>
      <c r="G117">
        <f>D117*F117</f>
        <v>10384</v>
      </c>
      <c r="H117" t="s">
        <v>71</v>
      </c>
      <c r="I117">
        <f>(F117-E117)*D117</f>
        <v>3193.08</v>
      </c>
      <c r="J117" s="9">
        <v>45428</v>
      </c>
      <c r="K117" t="s">
        <v>41</v>
      </c>
      <c r="L117" t="s">
        <v>24</v>
      </c>
      <c r="M117">
        <f>IF(H117="Yes",G117*0.23,0)</f>
        <v>0</v>
      </c>
      <c r="N117" s="15">
        <f>_xlfn.XLOOKUP(B117,'VAT Rates'!$D$7:$D$12,'VAT Rates'!$E$7:$E$12)</f>
        <v>0.23</v>
      </c>
      <c r="O117">
        <f>IF(H117="Yes",G117*N117,0)</f>
        <v>0</v>
      </c>
      <c r="P117">
        <f>IF(H117="Yes",G117*(_xlfn.XLOOKUP(B117,'VAT Rates'!$D$7:$D$12,'VAT Rates'!$E$7:$E$12)),0)</f>
        <v>0</v>
      </c>
      <c r="Q117" t="b">
        <f t="shared" si="1"/>
        <v>1</v>
      </c>
    </row>
    <row r="118" spans="1:17" x14ac:dyDescent="0.25">
      <c r="A118">
        <v>25932</v>
      </c>
      <c r="B118" t="s">
        <v>42</v>
      </c>
      <c r="C118" t="s">
        <v>36</v>
      </c>
      <c r="D118" s="11">
        <v>500</v>
      </c>
      <c r="E118">
        <v>120.28</v>
      </c>
      <c r="F118">
        <v>144</v>
      </c>
      <c r="G118">
        <f>D118*F118</f>
        <v>72000</v>
      </c>
      <c r="H118" t="s">
        <v>71</v>
      </c>
      <c r="I118">
        <f>(F118-E118)*D118</f>
        <v>11860</v>
      </c>
      <c r="J118" s="9">
        <v>45437</v>
      </c>
      <c r="K118" t="s">
        <v>41</v>
      </c>
      <c r="L118" t="s">
        <v>31</v>
      </c>
      <c r="M118">
        <f>IF(H118="Yes",G118*0.23,0)</f>
        <v>0</v>
      </c>
      <c r="N118" s="15">
        <f>_xlfn.XLOOKUP(B118,'VAT Rates'!$D$7:$D$12,'VAT Rates'!$E$7:$E$12)</f>
        <v>0.24</v>
      </c>
      <c r="O118">
        <f>IF(H118="Yes",G118*N118,0)</f>
        <v>0</v>
      </c>
      <c r="P118">
        <f>IF(H118="Yes",G118*(_xlfn.XLOOKUP(B118,'VAT Rates'!$D$7:$D$12,'VAT Rates'!$E$7:$E$12)),0)</f>
        <v>0</v>
      </c>
      <c r="Q118" t="b">
        <f t="shared" si="1"/>
        <v>0</v>
      </c>
    </row>
    <row r="119" spans="1:17" x14ac:dyDescent="0.25">
      <c r="A119">
        <v>26096</v>
      </c>
      <c r="B119" t="s">
        <v>32</v>
      </c>
      <c r="C119" t="s">
        <v>30</v>
      </c>
      <c r="D119" s="11">
        <v>2321</v>
      </c>
      <c r="E119">
        <v>5.35</v>
      </c>
      <c r="F119">
        <v>7</v>
      </c>
      <c r="G119">
        <f>D119*F119</f>
        <v>16247</v>
      </c>
      <c r="H119" t="s">
        <v>70</v>
      </c>
      <c r="I119">
        <f>(F119-E119)*D119</f>
        <v>3829.650000000001</v>
      </c>
      <c r="J119" s="9">
        <v>45409</v>
      </c>
      <c r="K119" t="s">
        <v>40</v>
      </c>
      <c r="L119" t="s">
        <v>31</v>
      </c>
      <c r="M119">
        <f>IF(H119="Yes",G119*0.23,0)</f>
        <v>3736.81</v>
      </c>
      <c r="N119" s="15">
        <f>_xlfn.XLOOKUP(B119,'VAT Rates'!$D$7:$D$12,'VAT Rates'!$E$7:$E$12)</f>
        <v>0.23</v>
      </c>
      <c r="O119">
        <f>IF(H119="Yes",G119*N119,0)</f>
        <v>3736.81</v>
      </c>
      <c r="P119">
        <f>IF(H119="Yes",G119*(_xlfn.XLOOKUP(B119,'VAT Rates'!$D$7:$D$12,'VAT Rates'!$E$7:$E$12)),0)</f>
        <v>3736.81</v>
      </c>
      <c r="Q119" t="b">
        <f t="shared" si="1"/>
        <v>1</v>
      </c>
    </row>
    <row r="120" spans="1:17" x14ac:dyDescent="0.25">
      <c r="A120">
        <v>26097</v>
      </c>
      <c r="B120" t="s">
        <v>42</v>
      </c>
      <c r="C120" t="s">
        <v>35</v>
      </c>
      <c r="D120" s="11">
        <v>2460</v>
      </c>
      <c r="E120">
        <v>10.59</v>
      </c>
      <c r="F120">
        <v>13</v>
      </c>
      <c r="G120">
        <f>D120*F120</f>
        <v>31980</v>
      </c>
      <c r="H120" t="s">
        <v>70</v>
      </c>
      <c r="I120">
        <f>(F120-E120)*D120</f>
        <v>5928.6</v>
      </c>
      <c r="J120" s="9">
        <v>45602</v>
      </c>
      <c r="K120" t="s">
        <v>40</v>
      </c>
      <c r="L120" t="s">
        <v>34</v>
      </c>
      <c r="M120">
        <f>IF(H120="Yes",G120*0.23,0)</f>
        <v>7355.4000000000005</v>
      </c>
      <c r="N120" s="15">
        <f>_xlfn.XLOOKUP(B120,'VAT Rates'!$D$7:$D$12,'VAT Rates'!$E$7:$E$12)</f>
        <v>0.24</v>
      </c>
      <c r="O120">
        <f>IF(H120="Yes",G120*N120,0)</f>
        <v>7675.2</v>
      </c>
      <c r="P120">
        <f>IF(H120="Yes",G120*(_xlfn.XLOOKUP(B120,'VAT Rates'!$D$7:$D$12,'VAT Rates'!$E$7:$E$12)),0)</f>
        <v>7675.2</v>
      </c>
      <c r="Q120" t="b">
        <f t="shared" si="1"/>
        <v>0</v>
      </c>
    </row>
    <row r="121" spans="1:17" x14ac:dyDescent="0.25">
      <c r="A121">
        <v>26113</v>
      </c>
      <c r="B121" t="s">
        <v>44</v>
      </c>
      <c r="C121" t="s">
        <v>35</v>
      </c>
      <c r="D121" s="11">
        <v>1946</v>
      </c>
      <c r="E121">
        <v>10.82</v>
      </c>
      <c r="F121">
        <v>14</v>
      </c>
      <c r="G121">
        <f>D121*F121</f>
        <v>27244</v>
      </c>
      <c r="H121" t="s">
        <v>70</v>
      </c>
      <c r="I121">
        <f>(F121-E121)*D121</f>
        <v>6188.28</v>
      </c>
      <c r="J121" s="9">
        <v>45430</v>
      </c>
      <c r="K121" t="s">
        <v>40</v>
      </c>
      <c r="L121" t="s">
        <v>24</v>
      </c>
      <c r="M121">
        <f>IF(H121="Yes",G121*0.23,0)</f>
        <v>6266.12</v>
      </c>
      <c r="N121" s="15">
        <f>_xlfn.XLOOKUP(B121,'VAT Rates'!$D$7:$D$12,'VAT Rates'!$E$7:$E$12)</f>
        <v>0.22</v>
      </c>
      <c r="O121">
        <f>IF(H121="Yes",G121*N121,0)</f>
        <v>5993.68</v>
      </c>
      <c r="P121">
        <f>IF(H121="Yes",G121*(_xlfn.XLOOKUP(B121,'VAT Rates'!$D$7:$D$12,'VAT Rates'!$E$7:$E$12)),0)</f>
        <v>5993.68</v>
      </c>
      <c r="Q121" t="b">
        <f t="shared" si="1"/>
        <v>0</v>
      </c>
    </row>
    <row r="122" spans="1:17" x14ac:dyDescent="0.25">
      <c r="A122">
        <v>26521</v>
      </c>
      <c r="B122" t="s">
        <v>32</v>
      </c>
      <c r="C122" t="s">
        <v>25</v>
      </c>
      <c r="D122" s="11">
        <v>991</v>
      </c>
      <c r="E122">
        <v>3.46</v>
      </c>
      <c r="F122">
        <v>4</v>
      </c>
      <c r="G122">
        <f>D122*F122</f>
        <v>3964</v>
      </c>
      <c r="H122" t="s">
        <v>71</v>
      </c>
      <c r="I122">
        <f>(F122-E122)*D122</f>
        <v>535.14</v>
      </c>
      <c r="J122" s="9">
        <v>45758</v>
      </c>
      <c r="K122" t="s">
        <v>40</v>
      </c>
      <c r="L122" t="s">
        <v>34</v>
      </c>
      <c r="M122">
        <f>IF(H122="Yes",G122*0.23,0)</f>
        <v>0</v>
      </c>
      <c r="N122" s="15">
        <f>_xlfn.XLOOKUP(B122,'VAT Rates'!$D$7:$D$12,'VAT Rates'!$E$7:$E$12)</f>
        <v>0.23</v>
      </c>
      <c r="O122">
        <f>IF(H122="Yes",G122*N122,0)</f>
        <v>0</v>
      </c>
      <c r="P122">
        <f>IF(H122="Yes",G122*(_xlfn.XLOOKUP(B122,'VAT Rates'!$D$7:$D$12,'VAT Rates'!$E$7:$E$12)),0)</f>
        <v>0</v>
      </c>
      <c r="Q122" t="b">
        <f t="shared" si="1"/>
        <v>0</v>
      </c>
    </row>
    <row r="123" spans="1:17" x14ac:dyDescent="0.25">
      <c r="A123">
        <v>26659</v>
      </c>
      <c r="B123" t="s">
        <v>42</v>
      </c>
      <c r="C123" t="s">
        <v>37</v>
      </c>
      <c r="D123" s="11">
        <v>1498</v>
      </c>
      <c r="E123">
        <v>250.94</v>
      </c>
      <c r="F123">
        <v>279</v>
      </c>
      <c r="G123">
        <f>D123*F123</f>
        <v>417942</v>
      </c>
      <c r="H123" t="s">
        <v>70</v>
      </c>
      <c r="I123">
        <f>(F123-E123)*D123</f>
        <v>42033.880000000005</v>
      </c>
      <c r="J123" s="9">
        <v>45290</v>
      </c>
      <c r="K123" t="s">
        <v>40</v>
      </c>
      <c r="L123" t="s">
        <v>24</v>
      </c>
      <c r="M123">
        <f>IF(H123="Yes",G123*0.23,0)</f>
        <v>96126.66</v>
      </c>
      <c r="N123" s="15">
        <f>_xlfn.XLOOKUP(B123,'VAT Rates'!$D$7:$D$12,'VAT Rates'!$E$7:$E$12)</f>
        <v>0.24</v>
      </c>
      <c r="O123">
        <f>IF(H123="Yes",G123*N123,0)</f>
        <v>100306.08</v>
      </c>
      <c r="P123">
        <f>IF(H123="Yes",G123*(_xlfn.XLOOKUP(B123,'VAT Rates'!$D$7:$D$12,'VAT Rates'!$E$7:$E$12)),0)</f>
        <v>100306.08</v>
      </c>
      <c r="Q123" t="b">
        <f t="shared" si="1"/>
        <v>0</v>
      </c>
    </row>
    <row r="124" spans="1:17" x14ac:dyDescent="0.25">
      <c r="A124">
        <v>26731</v>
      </c>
      <c r="B124" t="s">
        <v>44</v>
      </c>
      <c r="C124" t="s">
        <v>36</v>
      </c>
      <c r="D124" s="11">
        <v>2431</v>
      </c>
      <c r="E124">
        <v>120.43</v>
      </c>
      <c r="F124">
        <v>149</v>
      </c>
      <c r="G124">
        <f>D124*F124</f>
        <v>362219</v>
      </c>
      <c r="H124" t="s">
        <v>70</v>
      </c>
      <c r="I124">
        <f>(F124-E124)*D124</f>
        <v>69453.669999999984</v>
      </c>
      <c r="J124" s="9">
        <v>45578</v>
      </c>
      <c r="K124" t="s">
        <v>40</v>
      </c>
      <c r="L124" t="s">
        <v>31</v>
      </c>
      <c r="M124">
        <f>IF(H124="Yes",G124*0.23,0)</f>
        <v>83310.37000000001</v>
      </c>
      <c r="N124" s="15">
        <f>_xlfn.XLOOKUP(B124,'VAT Rates'!$D$7:$D$12,'VAT Rates'!$E$7:$E$12)</f>
        <v>0.22</v>
      </c>
      <c r="O124">
        <f>IF(H124="Yes",G124*N124,0)</f>
        <v>79688.180000000008</v>
      </c>
      <c r="P124">
        <f>IF(H124="Yes",G124*(_xlfn.XLOOKUP(B124,'VAT Rates'!$D$7:$D$12,'VAT Rates'!$E$7:$E$12)),0)</f>
        <v>79688.180000000008</v>
      </c>
      <c r="Q124" t="b">
        <f t="shared" si="1"/>
        <v>0</v>
      </c>
    </row>
    <row r="125" spans="1:17" x14ac:dyDescent="0.25">
      <c r="A125">
        <v>26751</v>
      </c>
      <c r="B125" t="s">
        <v>27</v>
      </c>
      <c r="C125" t="s">
        <v>35</v>
      </c>
      <c r="D125" s="11">
        <v>57</v>
      </c>
      <c r="E125">
        <v>10.95</v>
      </c>
      <c r="F125">
        <v>14</v>
      </c>
      <c r="G125">
        <f>D125*F125</f>
        <v>798</v>
      </c>
      <c r="H125" t="s">
        <v>70</v>
      </c>
      <c r="I125">
        <f>(F125-E125)*D125</f>
        <v>173.85000000000005</v>
      </c>
      <c r="J125" s="9">
        <v>45711</v>
      </c>
      <c r="K125" t="s">
        <v>40</v>
      </c>
      <c r="L125" t="s">
        <v>28</v>
      </c>
      <c r="M125">
        <f>IF(H125="Yes",G125*0.23,0)</f>
        <v>183.54000000000002</v>
      </c>
      <c r="N125" s="15">
        <f>_xlfn.XLOOKUP(B125,'VAT Rates'!$D$7:$D$12,'VAT Rates'!$E$7:$E$12)</f>
        <v>0.19</v>
      </c>
      <c r="O125">
        <f>IF(H125="Yes",G125*N125,0)</f>
        <v>151.62</v>
      </c>
      <c r="P125">
        <f>IF(H125="Yes",G125*(_xlfn.XLOOKUP(B125,'VAT Rates'!$D$7:$D$12,'VAT Rates'!$E$7:$E$12)),0)</f>
        <v>151.62</v>
      </c>
      <c r="Q125" t="b">
        <f t="shared" si="1"/>
        <v>0</v>
      </c>
    </row>
    <row r="126" spans="1:17" x14ac:dyDescent="0.25">
      <c r="A126">
        <v>26856</v>
      </c>
      <c r="B126" t="s">
        <v>29</v>
      </c>
      <c r="C126" t="s">
        <v>35</v>
      </c>
      <c r="D126" s="11">
        <v>1757</v>
      </c>
      <c r="E126">
        <v>10.41</v>
      </c>
      <c r="F126">
        <v>16</v>
      </c>
      <c r="G126">
        <f>D126*F126</f>
        <v>28112</v>
      </c>
      <c r="H126" t="s">
        <v>71</v>
      </c>
      <c r="I126">
        <f>(F126-E126)*D126</f>
        <v>9821.6299999999992</v>
      </c>
      <c r="J126" s="9">
        <v>45256</v>
      </c>
      <c r="K126" t="s">
        <v>40</v>
      </c>
      <c r="L126" t="s">
        <v>24</v>
      </c>
      <c r="M126">
        <f>IF(H126="Yes",G126*0.23,0)</f>
        <v>0</v>
      </c>
      <c r="N126" s="15">
        <f>_xlfn.XLOOKUP(B126,'VAT Rates'!$D$7:$D$12,'VAT Rates'!$E$7:$E$12)</f>
        <v>0.2</v>
      </c>
      <c r="O126">
        <f>IF(H126="Yes",G126*N126,0)</f>
        <v>0</v>
      </c>
      <c r="P126">
        <f>IF(H126="Yes",G126*(_xlfn.XLOOKUP(B126,'VAT Rates'!$D$7:$D$12,'VAT Rates'!$E$7:$E$12)),0)</f>
        <v>0</v>
      </c>
      <c r="Q126" t="b">
        <f t="shared" si="1"/>
        <v>0</v>
      </c>
    </row>
    <row r="127" spans="1:17" x14ac:dyDescent="0.25">
      <c r="A127">
        <v>27198</v>
      </c>
      <c r="B127" t="s">
        <v>44</v>
      </c>
      <c r="C127" t="s">
        <v>37</v>
      </c>
      <c r="D127" s="11">
        <v>2109</v>
      </c>
      <c r="E127">
        <v>250.26</v>
      </c>
      <c r="F127">
        <v>346</v>
      </c>
      <c r="G127">
        <f>D127*F127</f>
        <v>729714</v>
      </c>
      <c r="H127" t="s">
        <v>71</v>
      </c>
      <c r="I127">
        <f>(F127-E127)*D127</f>
        <v>201915.66000000003</v>
      </c>
      <c r="J127" s="9">
        <v>45875</v>
      </c>
      <c r="K127" t="s">
        <v>41</v>
      </c>
      <c r="L127" t="s">
        <v>31</v>
      </c>
      <c r="M127">
        <f>IF(H127="Yes",G127*0.23,0)</f>
        <v>0</v>
      </c>
      <c r="N127" s="15">
        <f>_xlfn.XLOOKUP(B127,'VAT Rates'!$D$7:$D$12,'VAT Rates'!$E$7:$E$12)</f>
        <v>0.22</v>
      </c>
      <c r="O127">
        <f>IF(H127="Yes",G127*N127,0)</f>
        <v>0</v>
      </c>
      <c r="P127">
        <f>IF(H127="Yes",G127*(_xlfn.XLOOKUP(B127,'VAT Rates'!$D$7:$D$12,'VAT Rates'!$E$7:$E$12)),0)</f>
        <v>0</v>
      </c>
      <c r="Q127" t="b">
        <f t="shared" si="1"/>
        <v>0</v>
      </c>
    </row>
    <row r="128" spans="1:17" x14ac:dyDescent="0.25">
      <c r="A128">
        <v>27406</v>
      </c>
      <c r="B128" t="s">
        <v>43</v>
      </c>
      <c r="C128" t="s">
        <v>37</v>
      </c>
      <c r="D128" s="11">
        <v>2541</v>
      </c>
      <c r="E128">
        <v>250.6</v>
      </c>
      <c r="F128">
        <v>261</v>
      </c>
      <c r="G128">
        <f>D128*F128</f>
        <v>663201</v>
      </c>
      <c r="H128" t="s">
        <v>70</v>
      </c>
      <c r="I128">
        <f>(F128-E128)*D128</f>
        <v>26426.400000000016</v>
      </c>
      <c r="J128" s="9">
        <v>45194</v>
      </c>
      <c r="K128" t="s">
        <v>41</v>
      </c>
      <c r="L128" t="s">
        <v>34</v>
      </c>
      <c r="M128">
        <f>IF(H128="Yes",G128*0.23,0)</f>
        <v>152536.23000000001</v>
      </c>
      <c r="N128" s="15">
        <f>_xlfn.XLOOKUP(B128,'VAT Rates'!$D$7:$D$12,'VAT Rates'!$E$7:$E$12)</f>
        <v>0.21</v>
      </c>
      <c r="O128">
        <f>IF(H128="Yes",G128*N128,0)</f>
        <v>139272.21</v>
      </c>
      <c r="P128">
        <f>IF(H128="Yes",G128*(_xlfn.XLOOKUP(B128,'VAT Rates'!$D$7:$D$12,'VAT Rates'!$E$7:$E$12)),0)</f>
        <v>139272.21</v>
      </c>
      <c r="Q128" t="b">
        <f t="shared" si="1"/>
        <v>0</v>
      </c>
    </row>
    <row r="129" spans="1:17" x14ac:dyDescent="0.25">
      <c r="A129">
        <v>27427</v>
      </c>
      <c r="B129" t="s">
        <v>44</v>
      </c>
      <c r="C129" t="s">
        <v>35</v>
      </c>
      <c r="D129" s="11">
        <v>2299</v>
      </c>
      <c r="E129">
        <v>10.23</v>
      </c>
      <c r="F129">
        <v>13</v>
      </c>
      <c r="G129">
        <f>D129*F129</f>
        <v>29887</v>
      </c>
      <c r="H129" t="s">
        <v>71</v>
      </c>
      <c r="I129">
        <f>(F129-E129)*D129</f>
        <v>6368.2299999999987</v>
      </c>
      <c r="J129" s="9">
        <v>45425</v>
      </c>
      <c r="K129" t="s">
        <v>40</v>
      </c>
      <c r="L129" t="s">
        <v>31</v>
      </c>
      <c r="M129">
        <f>IF(H129="Yes",G129*0.23,0)</f>
        <v>0</v>
      </c>
      <c r="N129" s="15">
        <f>_xlfn.XLOOKUP(B129,'VAT Rates'!$D$7:$D$12,'VAT Rates'!$E$7:$E$12)</f>
        <v>0.22</v>
      </c>
      <c r="O129">
        <f>IF(H129="Yes",G129*N129,0)</f>
        <v>0</v>
      </c>
      <c r="P129">
        <f>IF(H129="Yes",G129*(_xlfn.XLOOKUP(B129,'VAT Rates'!$D$7:$D$12,'VAT Rates'!$E$7:$E$12)),0)</f>
        <v>0</v>
      </c>
      <c r="Q129" t="b">
        <f t="shared" si="1"/>
        <v>0</v>
      </c>
    </row>
    <row r="130" spans="1:17" x14ac:dyDescent="0.25">
      <c r="A130">
        <v>27474</v>
      </c>
      <c r="B130" t="s">
        <v>43</v>
      </c>
      <c r="C130" t="s">
        <v>36</v>
      </c>
      <c r="D130" s="11">
        <v>1421</v>
      </c>
      <c r="E130">
        <v>120.29</v>
      </c>
      <c r="F130">
        <v>177</v>
      </c>
      <c r="G130">
        <f>D130*F130</f>
        <v>251517</v>
      </c>
      <c r="H130" t="s">
        <v>70</v>
      </c>
      <c r="I130">
        <f>(F130-E130)*D130</f>
        <v>80584.909999999989</v>
      </c>
      <c r="J130" s="9">
        <v>45522</v>
      </c>
      <c r="K130" t="s">
        <v>40</v>
      </c>
      <c r="L130" t="s">
        <v>24</v>
      </c>
      <c r="M130">
        <f>IF(H130="Yes",G130*0.23,0)</f>
        <v>57848.91</v>
      </c>
      <c r="N130" s="15">
        <f>_xlfn.XLOOKUP(B130,'VAT Rates'!$D$7:$D$12,'VAT Rates'!$E$7:$E$12)</f>
        <v>0.21</v>
      </c>
      <c r="O130">
        <f>IF(H130="Yes",G130*N130,0)</f>
        <v>52818.57</v>
      </c>
      <c r="P130">
        <f>IF(H130="Yes",G130*(_xlfn.XLOOKUP(B130,'VAT Rates'!$D$7:$D$12,'VAT Rates'!$E$7:$E$12)),0)</f>
        <v>52818.57</v>
      </c>
      <c r="Q130" t="b">
        <f t="shared" si="1"/>
        <v>0</v>
      </c>
    </row>
    <row r="131" spans="1:17" x14ac:dyDescent="0.25">
      <c r="A131">
        <v>27475</v>
      </c>
      <c r="B131" t="s">
        <v>44</v>
      </c>
      <c r="C131" t="s">
        <v>35</v>
      </c>
      <c r="D131" s="11">
        <v>1094</v>
      </c>
      <c r="E131">
        <v>10.27</v>
      </c>
      <c r="F131">
        <v>14</v>
      </c>
      <c r="G131">
        <f>D131*F131</f>
        <v>15316</v>
      </c>
      <c r="H131" t="s">
        <v>70</v>
      </c>
      <c r="I131">
        <f>(F131-E131)*D131</f>
        <v>4080.6200000000003</v>
      </c>
      <c r="J131" s="9">
        <v>45762</v>
      </c>
      <c r="K131" t="s">
        <v>40</v>
      </c>
      <c r="L131" t="s">
        <v>34</v>
      </c>
      <c r="M131">
        <f>IF(H131="Yes",G131*0.23,0)</f>
        <v>3522.6800000000003</v>
      </c>
      <c r="N131" s="15">
        <f>_xlfn.XLOOKUP(B131,'VAT Rates'!$D$7:$D$12,'VAT Rates'!$E$7:$E$12)</f>
        <v>0.22</v>
      </c>
      <c r="O131">
        <f>IF(H131="Yes",G131*N131,0)</f>
        <v>3369.52</v>
      </c>
      <c r="P131">
        <f>IF(H131="Yes",G131*(_xlfn.XLOOKUP(B131,'VAT Rates'!$D$7:$D$12,'VAT Rates'!$E$7:$E$12)),0)</f>
        <v>3369.52</v>
      </c>
      <c r="Q131" t="b">
        <f t="shared" ref="Q131:Q194" si="2">AND(B131="Ireland",D131&gt;1000)</f>
        <v>0</v>
      </c>
    </row>
    <row r="132" spans="1:17" x14ac:dyDescent="0.25">
      <c r="A132">
        <v>27517</v>
      </c>
      <c r="B132" t="s">
        <v>43</v>
      </c>
      <c r="C132" t="s">
        <v>36</v>
      </c>
      <c r="D132" s="11">
        <v>2438</v>
      </c>
      <c r="E132">
        <v>120.51</v>
      </c>
      <c r="F132">
        <v>155</v>
      </c>
      <c r="G132">
        <f>D132*F132</f>
        <v>377890</v>
      </c>
      <c r="H132" t="s">
        <v>71</v>
      </c>
      <c r="I132">
        <f>(F132-E132)*D132</f>
        <v>84086.619999999981</v>
      </c>
      <c r="J132" s="9">
        <v>45865</v>
      </c>
      <c r="K132" t="s">
        <v>41</v>
      </c>
      <c r="L132" t="s">
        <v>33</v>
      </c>
      <c r="M132">
        <f>IF(H132="Yes",G132*0.23,0)</f>
        <v>0</v>
      </c>
      <c r="N132" s="15">
        <f>_xlfn.XLOOKUP(B132,'VAT Rates'!$D$7:$D$12,'VAT Rates'!$E$7:$E$12)</f>
        <v>0.21</v>
      </c>
      <c r="O132">
        <f>IF(H132="Yes",G132*N132,0)</f>
        <v>0</v>
      </c>
      <c r="P132">
        <f>IF(H132="Yes",G132*(_xlfn.XLOOKUP(B132,'VAT Rates'!$D$7:$D$12,'VAT Rates'!$E$7:$E$12)),0)</f>
        <v>0</v>
      </c>
      <c r="Q132" t="b">
        <f t="shared" si="2"/>
        <v>0</v>
      </c>
    </row>
    <row r="133" spans="1:17" x14ac:dyDescent="0.25">
      <c r="A133">
        <v>27636</v>
      </c>
      <c r="B133" t="s">
        <v>44</v>
      </c>
      <c r="C133" t="s">
        <v>38</v>
      </c>
      <c r="D133" s="11">
        <v>1743</v>
      </c>
      <c r="E133">
        <v>260.12</v>
      </c>
      <c r="F133">
        <v>349</v>
      </c>
      <c r="G133">
        <f>D133*F133</f>
        <v>608307</v>
      </c>
      <c r="H133" t="s">
        <v>71</v>
      </c>
      <c r="I133">
        <f>(F133-E133)*D133</f>
        <v>154917.84</v>
      </c>
      <c r="J133" s="9">
        <v>45783</v>
      </c>
      <c r="K133" t="s">
        <v>41</v>
      </c>
      <c r="L133" t="s">
        <v>28</v>
      </c>
      <c r="M133">
        <f>IF(H133="Yes",G133*0.23,0)</f>
        <v>0</v>
      </c>
      <c r="N133" s="15">
        <f>_xlfn.XLOOKUP(B133,'VAT Rates'!$D$7:$D$12,'VAT Rates'!$E$7:$E$12)</f>
        <v>0.22</v>
      </c>
      <c r="O133">
        <f>IF(H133="Yes",G133*N133,0)</f>
        <v>0</v>
      </c>
      <c r="P133">
        <f>IF(H133="Yes",G133*(_xlfn.XLOOKUP(B133,'VAT Rates'!$D$7:$D$12,'VAT Rates'!$E$7:$E$12)),0)</f>
        <v>0</v>
      </c>
      <c r="Q133" t="b">
        <f t="shared" si="2"/>
        <v>0</v>
      </c>
    </row>
    <row r="134" spans="1:17" x14ac:dyDescent="0.25">
      <c r="A134">
        <v>27664</v>
      </c>
      <c r="B134" t="s">
        <v>27</v>
      </c>
      <c r="C134" t="s">
        <v>38</v>
      </c>
      <c r="D134" s="11">
        <v>3165</v>
      </c>
      <c r="E134">
        <v>260.95</v>
      </c>
      <c r="F134">
        <v>308</v>
      </c>
      <c r="G134">
        <f>D134*F134</f>
        <v>974820</v>
      </c>
      <c r="H134" t="s">
        <v>71</v>
      </c>
      <c r="I134">
        <f>(F134-E134)*D134</f>
        <v>148913.25000000003</v>
      </c>
      <c r="J134" s="9">
        <v>45203</v>
      </c>
      <c r="K134" t="s">
        <v>41</v>
      </c>
      <c r="L134" t="s">
        <v>33</v>
      </c>
      <c r="M134">
        <f>IF(H134="Yes",G134*0.23,0)</f>
        <v>0</v>
      </c>
      <c r="N134" s="15">
        <f>_xlfn.XLOOKUP(B134,'VAT Rates'!$D$7:$D$12,'VAT Rates'!$E$7:$E$12)</f>
        <v>0.19</v>
      </c>
      <c r="O134">
        <f>IF(H134="Yes",G134*N134,0)</f>
        <v>0</v>
      </c>
      <c r="P134">
        <f>IF(H134="Yes",G134*(_xlfn.XLOOKUP(B134,'VAT Rates'!$D$7:$D$12,'VAT Rates'!$E$7:$E$12)),0)</f>
        <v>0</v>
      </c>
      <c r="Q134" t="b">
        <f t="shared" si="2"/>
        <v>0</v>
      </c>
    </row>
    <row r="135" spans="1:17" x14ac:dyDescent="0.25">
      <c r="A135">
        <v>27807</v>
      </c>
      <c r="B135" t="s">
        <v>43</v>
      </c>
      <c r="C135" t="s">
        <v>35</v>
      </c>
      <c r="D135" s="11">
        <v>1767</v>
      </c>
      <c r="E135">
        <v>10.32</v>
      </c>
      <c r="F135">
        <v>15</v>
      </c>
      <c r="G135">
        <f>D135*F135</f>
        <v>26505</v>
      </c>
      <c r="H135" t="s">
        <v>70</v>
      </c>
      <c r="I135">
        <f>(F135-E135)*D135</f>
        <v>8269.56</v>
      </c>
      <c r="J135" s="9">
        <v>45706</v>
      </c>
      <c r="K135" t="s">
        <v>41</v>
      </c>
      <c r="L135" t="s">
        <v>28</v>
      </c>
      <c r="M135">
        <f>IF(H135="Yes",G135*0.23,0)</f>
        <v>6096.1500000000005</v>
      </c>
      <c r="N135" s="15">
        <f>_xlfn.XLOOKUP(B135,'VAT Rates'!$D$7:$D$12,'VAT Rates'!$E$7:$E$12)</f>
        <v>0.21</v>
      </c>
      <c r="O135">
        <f>IF(H135="Yes",G135*N135,0)</f>
        <v>5566.05</v>
      </c>
      <c r="P135">
        <f>IF(H135="Yes",G135*(_xlfn.XLOOKUP(B135,'VAT Rates'!$D$7:$D$12,'VAT Rates'!$E$7:$E$12)),0)</f>
        <v>5566.05</v>
      </c>
      <c r="Q135" t="b">
        <f t="shared" si="2"/>
        <v>0</v>
      </c>
    </row>
    <row r="136" spans="1:17" x14ac:dyDescent="0.25">
      <c r="A136">
        <v>28077</v>
      </c>
      <c r="B136" t="s">
        <v>43</v>
      </c>
      <c r="C136" t="s">
        <v>25</v>
      </c>
      <c r="D136" s="11">
        <v>1010</v>
      </c>
      <c r="E136">
        <v>3.05</v>
      </c>
      <c r="F136">
        <v>4</v>
      </c>
      <c r="G136">
        <f>D136*F136</f>
        <v>4040</v>
      </c>
      <c r="H136" t="s">
        <v>70</v>
      </c>
      <c r="I136">
        <f>(F136-E136)*D136</f>
        <v>959.50000000000023</v>
      </c>
      <c r="J136" s="9">
        <v>45681</v>
      </c>
      <c r="K136" t="s">
        <v>41</v>
      </c>
      <c r="L136" t="s">
        <v>34</v>
      </c>
      <c r="M136">
        <f>IF(H136="Yes",G136*0.23,0)</f>
        <v>929.2</v>
      </c>
      <c r="N136" s="15">
        <f>_xlfn.XLOOKUP(B136,'VAT Rates'!$D$7:$D$12,'VAT Rates'!$E$7:$E$12)</f>
        <v>0.21</v>
      </c>
      <c r="O136">
        <f>IF(H136="Yes",G136*N136,0)</f>
        <v>848.4</v>
      </c>
      <c r="P136">
        <f>IF(H136="Yes",G136*(_xlfn.XLOOKUP(B136,'VAT Rates'!$D$7:$D$12,'VAT Rates'!$E$7:$E$12)),0)</f>
        <v>848.4</v>
      </c>
      <c r="Q136" t="b">
        <f t="shared" si="2"/>
        <v>0</v>
      </c>
    </row>
    <row r="137" spans="1:17" x14ac:dyDescent="0.25">
      <c r="A137">
        <v>28314</v>
      </c>
      <c r="B137" t="s">
        <v>43</v>
      </c>
      <c r="C137" t="s">
        <v>37</v>
      </c>
      <c r="D137" s="11">
        <v>1806</v>
      </c>
      <c r="E137">
        <v>250.02</v>
      </c>
      <c r="F137">
        <v>273</v>
      </c>
      <c r="G137">
        <f>D137*F137</f>
        <v>493038</v>
      </c>
      <c r="H137" t="s">
        <v>70</v>
      </c>
      <c r="I137">
        <f>(F137-E137)*D137</f>
        <v>41501.879999999983</v>
      </c>
      <c r="J137" s="9">
        <v>45341</v>
      </c>
      <c r="K137" t="s">
        <v>41</v>
      </c>
      <c r="L137" t="s">
        <v>31</v>
      </c>
      <c r="M137">
        <f>IF(H137="Yes",G137*0.23,0)</f>
        <v>113398.74</v>
      </c>
      <c r="N137" s="15">
        <f>_xlfn.XLOOKUP(B137,'VAT Rates'!$D$7:$D$12,'VAT Rates'!$E$7:$E$12)</f>
        <v>0.21</v>
      </c>
      <c r="O137">
        <f>IF(H137="Yes",G137*N137,0)</f>
        <v>103537.98</v>
      </c>
      <c r="P137">
        <f>IF(H137="Yes",G137*(_xlfn.XLOOKUP(B137,'VAT Rates'!$D$7:$D$12,'VAT Rates'!$E$7:$E$12)),0)</f>
        <v>103537.98</v>
      </c>
      <c r="Q137" t="b">
        <f t="shared" si="2"/>
        <v>0</v>
      </c>
    </row>
    <row r="138" spans="1:17" x14ac:dyDescent="0.25">
      <c r="A138">
        <v>28574</v>
      </c>
      <c r="B138" t="s">
        <v>32</v>
      </c>
      <c r="C138" t="s">
        <v>25</v>
      </c>
      <c r="D138" s="11">
        <v>2521</v>
      </c>
      <c r="E138">
        <v>3.79</v>
      </c>
      <c r="F138">
        <v>6</v>
      </c>
      <c r="G138">
        <f>D138*F138</f>
        <v>15126</v>
      </c>
      <c r="H138" t="s">
        <v>70</v>
      </c>
      <c r="I138">
        <f>(F138-E138)*D138</f>
        <v>5571.41</v>
      </c>
      <c r="J138" s="9">
        <v>45583</v>
      </c>
      <c r="K138" t="s">
        <v>41</v>
      </c>
      <c r="L138" t="s">
        <v>24</v>
      </c>
      <c r="M138">
        <f>IF(H138="Yes",G138*0.23,0)</f>
        <v>3478.98</v>
      </c>
      <c r="N138" s="15">
        <f>_xlfn.XLOOKUP(B138,'VAT Rates'!$D$7:$D$12,'VAT Rates'!$E$7:$E$12)</f>
        <v>0.23</v>
      </c>
      <c r="O138">
        <f>IF(H138="Yes",G138*N138,0)</f>
        <v>3478.98</v>
      </c>
      <c r="P138">
        <f>IF(H138="Yes",G138*(_xlfn.XLOOKUP(B138,'VAT Rates'!$D$7:$D$12,'VAT Rates'!$E$7:$E$12)),0)</f>
        <v>3478.98</v>
      </c>
      <c r="Q138" t="b">
        <f t="shared" si="2"/>
        <v>1</v>
      </c>
    </row>
    <row r="139" spans="1:17" x14ac:dyDescent="0.25">
      <c r="A139">
        <v>28659</v>
      </c>
      <c r="B139" t="s">
        <v>29</v>
      </c>
      <c r="C139" t="s">
        <v>35</v>
      </c>
      <c r="D139" s="11">
        <v>1922</v>
      </c>
      <c r="E139">
        <v>10.06</v>
      </c>
      <c r="F139">
        <v>11</v>
      </c>
      <c r="G139">
        <f>D139*F139</f>
        <v>21142</v>
      </c>
      <c r="H139" t="s">
        <v>71</v>
      </c>
      <c r="I139">
        <f>(F139-E139)*D139</f>
        <v>1806.6799999999992</v>
      </c>
      <c r="J139" s="9">
        <v>45485</v>
      </c>
      <c r="K139" t="s">
        <v>41</v>
      </c>
      <c r="L139" t="s">
        <v>24</v>
      </c>
      <c r="M139">
        <f>IF(H139="Yes",G139*0.23,0)</f>
        <v>0</v>
      </c>
      <c r="N139" s="15">
        <f>_xlfn.XLOOKUP(B139,'VAT Rates'!$D$7:$D$12,'VAT Rates'!$E$7:$E$12)</f>
        <v>0.2</v>
      </c>
      <c r="O139">
        <f>IF(H139="Yes",G139*N139,0)</f>
        <v>0</v>
      </c>
      <c r="P139">
        <f>IF(H139="Yes",G139*(_xlfn.XLOOKUP(B139,'VAT Rates'!$D$7:$D$12,'VAT Rates'!$E$7:$E$12)),0)</f>
        <v>0</v>
      </c>
      <c r="Q139" t="b">
        <f t="shared" si="2"/>
        <v>0</v>
      </c>
    </row>
    <row r="140" spans="1:17" x14ac:dyDescent="0.25">
      <c r="A140">
        <v>28662</v>
      </c>
      <c r="B140" t="s">
        <v>43</v>
      </c>
      <c r="C140" t="s">
        <v>38</v>
      </c>
      <c r="D140" s="11">
        <v>727</v>
      </c>
      <c r="E140">
        <v>260.85000000000002</v>
      </c>
      <c r="F140">
        <v>282</v>
      </c>
      <c r="G140">
        <f>D140*F140</f>
        <v>205014</v>
      </c>
      <c r="H140" t="s">
        <v>71</v>
      </c>
      <c r="I140">
        <f>(F140-E140)*D140</f>
        <v>15376.049999999983</v>
      </c>
      <c r="J140" s="9">
        <v>45297</v>
      </c>
      <c r="K140" t="s">
        <v>40</v>
      </c>
      <c r="L140" t="s">
        <v>24</v>
      </c>
      <c r="M140">
        <f>IF(H140="Yes",G140*0.23,0)</f>
        <v>0</v>
      </c>
      <c r="N140" s="15">
        <f>_xlfn.XLOOKUP(B140,'VAT Rates'!$D$7:$D$12,'VAT Rates'!$E$7:$E$12)</f>
        <v>0.21</v>
      </c>
      <c r="O140">
        <f>IF(H140="Yes",G140*N140,0)</f>
        <v>0</v>
      </c>
      <c r="P140">
        <f>IF(H140="Yes",G140*(_xlfn.XLOOKUP(B140,'VAT Rates'!$D$7:$D$12,'VAT Rates'!$E$7:$E$12)),0)</f>
        <v>0</v>
      </c>
      <c r="Q140" t="b">
        <f t="shared" si="2"/>
        <v>0</v>
      </c>
    </row>
    <row r="141" spans="1:17" x14ac:dyDescent="0.25">
      <c r="A141">
        <v>28680</v>
      </c>
      <c r="B141" t="s">
        <v>44</v>
      </c>
      <c r="C141" t="s">
        <v>35</v>
      </c>
      <c r="D141" s="11">
        <v>2428</v>
      </c>
      <c r="E141">
        <v>10.47</v>
      </c>
      <c r="F141">
        <v>16</v>
      </c>
      <c r="G141">
        <f>D141*F141</f>
        <v>38848</v>
      </c>
      <c r="H141" t="s">
        <v>71</v>
      </c>
      <c r="I141">
        <f>(F141-E141)*D141</f>
        <v>13426.839999999998</v>
      </c>
      <c r="J141" s="9">
        <v>45716</v>
      </c>
      <c r="K141" t="s">
        <v>41</v>
      </c>
      <c r="L141" t="s">
        <v>24</v>
      </c>
      <c r="M141">
        <f>IF(H141="Yes",G141*0.23,0)</f>
        <v>0</v>
      </c>
      <c r="N141" s="15">
        <f>_xlfn.XLOOKUP(B141,'VAT Rates'!$D$7:$D$12,'VAT Rates'!$E$7:$E$12)</f>
        <v>0.22</v>
      </c>
      <c r="O141">
        <f>IF(H141="Yes",G141*N141,0)</f>
        <v>0</v>
      </c>
      <c r="P141">
        <f>IF(H141="Yes",G141*(_xlfn.XLOOKUP(B141,'VAT Rates'!$D$7:$D$12,'VAT Rates'!$E$7:$E$12)),0)</f>
        <v>0</v>
      </c>
      <c r="Q141" t="b">
        <f t="shared" si="2"/>
        <v>0</v>
      </c>
    </row>
    <row r="142" spans="1:17" x14ac:dyDescent="0.25">
      <c r="A142">
        <v>28691</v>
      </c>
      <c r="B142" t="s">
        <v>42</v>
      </c>
      <c r="C142" t="s">
        <v>35</v>
      </c>
      <c r="D142" s="11">
        <v>2763</v>
      </c>
      <c r="E142">
        <v>10.55</v>
      </c>
      <c r="F142">
        <v>13</v>
      </c>
      <c r="G142">
        <f>D142*F142</f>
        <v>35919</v>
      </c>
      <c r="H142" t="s">
        <v>71</v>
      </c>
      <c r="I142">
        <f>(F142-E142)*D142</f>
        <v>6769.3499999999976</v>
      </c>
      <c r="J142" s="9">
        <v>45503</v>
      </c>
      <c r="K142" t="s">
        <v>40</v>
      </c>
      <c r="L142" t="s">
        <v>31</v>
      </c>
      <c r="M142">
        <f>IF(H142="Yes",G142*0.23,0)</f>
        <v>0</v>
      </c>
      <c r="N142" s="15">
        <f>_xlfn.XLOOKUP(B142,'VAT Rates'!$D$7:$D$12,'VAT Rates'!$E$7:$E$12)</f>
        <v>0.24</v>
      </c>
      <c r="O142">
        <f>IF(H142="Yes",G142*N142,0)</f>
        <v>0</v>
      </c>
      <c r="P142">
        <f>IF(H142="Yes",G142*(_xlfn.XLOOKUP(B142,'VAT Rates'!$D$7:$D$12,'VAT Rates'!$E$7:$E$12)),0)</f>
        <v>0</v>
      </c>
      <c r="Q142" t="b">
        <f t="shared" si="2"/>
        <v>0</v>
      </c>
    </row>
    <row r="143" spans="1:17" x14ac:dyDescent="0.25">
      <c r="A143">
        <v>28893</v>
      </c>
      <c r="B143" t="s">
        <v>29</v>
      </c>
      <c r="C143" t="s">
        <v>36</v>
      </c>
      <c r="D143" s="11">
        <v>3864</v>
      </c>
      <c r="E143">
        <v>120.29</v>
      </c>
      <c r="F143">
        <v>153</v>
      </c>
      <c r="G143">
        <f>D143*F143</f>
        <v>591192</v>
      </c>
      <c r="H143" t="s">
        <v>70</v>
      </c>
      <c r="I143">
        <f>(F143-E143)*D143</f>
        <v>126391.43999999997</v>
      </c>
      <c r="J143" s="9">
        <v>45235</v>
      </c>
      <c r="K143" t="s">
        <v>39</v>
      </c>
      <c r="L143" t="s">
        <v>24</v>
      </c>
      <c r="M143">
        <f>IF(H143="Yes",G143*0.23,0)</f>
        <v>135974.16</v>
      </c>
      <c r="N143" s="15">
        <f>_xlfn.XLOOKUP(B143,'VAT Rates'!$D$7:$D$12,'VAT Rates'!$E$7:$E$12)</f>
        <v>0.2</v>
      </c>
      <c r="O143">
        <f>IF(H143="Yes",G143*N143,0)</f>
        <v>118238.40000000001</v>
      </c>
      <c r="P143">
        <f>IF(H143="Yes",G143*(_xlfn.XLOOKUP(B143,'VAT Rates'!$D$7:$D$12,'VAT Rates'!$E$7:$E$12)),0)</f>
        <v>118238.40000000001</v>
      </c>
      <c r="Q143" t="b">
        <f t="shared" si="2"/>
        <v>0</v>
      </c>
    </row>
    <row r="144" spans="1:17" x14ac:dyDescent="0.25">
      <c r="A144">
        <v>28903</v>
      </c>
      <c r="B144" t="s">
        <v>29</v>
      </c>
      <c r="C144" t="s">
        <v>35</v>
      </c>
      <c r="D144" s="11">
        <v>2434</v>
      </c>
      <c r="E144">
        <v>10.63</v>
      </c>
      <c r="F144">
        <v>14</v>
      </c>
      <c r="G144">
        <f>D144*F144</f>
        <v>34076</v>
      </c>
      <c r="H144" t="s">
        <v>71</v>
      </c>
      <c r="I144">
        <f>(F144-E144)*D144</f>
        <v>8202.5799999999981</v>
      </c>
      <c r="J144" s="9">
        <v>45576</v>
      </c>
      <c r="K144" t="s">
        <v>39</v>
      </c>
      <c r="L144" t="s">
        <v>34</v>
      </c>
      <c r="M144">
        <f>IF(H144="Yes",G144*0.23,0)</f>
        <v>0</v>
      </c>
      <c r="N144" s="15">
        <f>_xlfn.XLOOKUP(B144,'VAT Rates'!$D$7:$D$12,'VAT Rates'!$E$7:$E$12)</f>
        <v>0.2</v>
      </c>
      <c r="O144">
        <f>IF(H144="Yes",G144*N144,0)</f>
        <v>0</v>
      </c>
      <c r="P144">
        <f>IF(H144="Yes",G144*(_xlfn.XLOOKUP(B144,'VAT Rates'!$D$7:$D$12,'VAT Rates'!$E$7:$E$12)),0)</f>
        <v>0</v>
      </c>
      <c r="Q144" t="b">
        <f t="shared" si="2"/>
        <v>0</v>
      </c>
    </row>
    <row r="145" spans="1:17" x14ac:dyDescent="0.25">
      <c r="A145">
        <v>29006</v>
      </c>
      <c r="B145" t="s">
        <v>32</v>
      </c>
      <c r="C145" t="s">
        <v>35</v>
      </c>
      <c r="D145" s="11">
        <v>2708</v>
      </c>
      <c r="E145">
        <v>10.11</v>
      </c>
      <c r="F145">
        <v>12</v>
      </c>
      <c r="G145">
        <f>D145*F145</f>
        <v>32496</v>
      </c>
      <c r="H145" t="s">
        <v>70</v>
      </c>
      <c r="I145">
        <f>(F145-E145)*D145</f>
        <v>5118.1200000000017</v>
      </c>
      <c r="J145" s="9">
        <v>45287</v>
      </c>
      <c r="K145" t="s">
        <v>41</v>
      </c>
      <c r="L145" t="s">
        <v>24</v>
      </c>
      <c r="M145">
        <f>IF(H145="Yes",G145*0.23,0)</f>
        <v>7474.08</v>
      </c>
      <c r="N145" s="15">
        <f>_xlfn.XLOOKUP(B145,'VAT Rates'!$D$7:$D$12,'VAT Rates'!$E$7:$E$12)</f>
        <v>0.23</v>
      </c>
      <c r="O145">
        <f>IF(H145="Yes",G145*N145,0)</f>
        <v>7474.08</v>
      </c>
      <c r="P145">
        <f>IF(H145="Yes",G145*(_xlfn.XLOOKUP(B145,'VAT Rates'!$D$7:$D$12,'VAT Rates'!$E$7:$E$12)),0)</f>
        <v>7474.08</v>
      </c>
      <c r="Q145" t="b">
        <f t="shared" si="2"/>
        <v>1</v>
      </c>
    </row>
    <row r="146" spans="1:17" x14ac:dyDescent="0.25">
      <c r="A146">
        <v>29095</v>
      </c>
      <c r="B146" t="s">
        <v>43</v>
      </c>
      <c r="C146" t="s">
        <v>35</v>
      </c>
      <c r="D146" s="11">
        <v>727</v>
      </c>
      <c r="E146">
        <v>11</v>
      </c>
      <c r="F146">
        <v>16</v>
      </c>
      <c r="G146">
        <f>D146*F146</f>
        <v>11632</v>
      </c>
      <c r="H146" t="s">
        <v>70</v>
      </c>
      <c r="I146">
        <f>(F146-E146)*D146</f>
        <v>3635</v>
      </c>
      <c r="J146" s="9">
        <v>45352</v>
      </c>
      <c r="K146" t="s">
        <v>39</v>
      </c>
      <c r="L146" t="s">
        <v>33</v>
      </c>
      <c r="M146">
        <f>IF(H146="Yes",G146*0.23,0)</f>
        <v>2675.36</v>
      </c>
      <c r="N146" s="15">
        <f>_xlfn.XLOOKUP(B146,'VAT Rates'!$D$7:$D$12,'VAT Rates'!$E$7:$E$12)</f>
        <v>0.21</v>
      </c>
      <c r="O146">
        <f>IF(H146="Yes",G146*N146,0)</f>
        <v>2442.7199999999998</v>
      </c>
      <c r="P146">
        <f>IF(H146="Yes",G146*(_xlfn.XLOOKUP(B146,'VAT Rates'!$D$7:$D$12,'VAT Rates'!$E$7:$E$12)),0)</f>
        <v>2442.7199999999998</v>
      </c>
      <c r="Q146" t="b">
        <f t="shared" si="2"/>
        <v>0</v>
      </c>
    </row>
    <row r="147" spans="1:17" x14ac:dyDescent="0.25">
      <c r="A147">
        <v>29185</v>
      </c>
      <c r="B147" t="s">
        <v>43</v>
      </c>
      <c r="C147" t="s">
        <v>37</v>
      </c>
      <c r="D147" s="11">
        <v>1956</v>
      </c>
      <c r="E147">
        <v>250.72</v>
      </c>
      <c r="F147">
        <v>281</v>
      </c>
      <c r="G147">
        <f>D147*F147</f>
        <v>549636</v>
      </c>
      <c r="H147" t="s">
        <v>70</v>
      </c>
      <c r="I147">
        <f>(F147-E147)*D147</f>
        <v>59227.68</v>
      </c>
      <c r="J147" s="9">
        <v>45709</v>
      </c>
      <c r="K147" t="s">
        <v>40</v>
      </c>
      <c r="L147" t="s">
        <v>31</v>
      </c>
      <c r="M147">
        <f>IF(H147="Yes",G147*0.23,0)</f>
        <v>126416.28</v>
      </c>
      <c r="N147" s="15">
        <f>_xlfn.XLOOKUP(B147,'VAT Rates'!$D$7:$D$12,'VAT Rates'!$E$7:$E$12)</f>
        <v>0.21</v>
      </c>
      <c r="O147">
        <f>IF(H147="Yes",G147*N147,0)</f>
        <v>115423.56</v>
      </c>
      <c r="P147">
        <f>IF(H147="Yes",G147*(_xlfn.XLOOKUP(B147,'VAT Rates'!$D$7:$D$12,'VAT Rates'!$E$7:$E$12)),0)</f>
        <v>115423.56</v>
      </c>
      <c r="Q147" t="b">
        <f t="shared" si="2"/>
        <v>0</v>
      </c>
    </row>
    <row r="148" spans="1:17" x14ac:dyDescent="0.25">
      <c r="A148">
        <v>29201</v>
      </c>
      <c r="B148" t="s">
        <v>29</v>
      </c>
      <c r="C148" t="s">
        <v>37</v>
      </c>
      <c r="D148" s="11">
        <v>293</v>
      </c>
      <c r="E148">
        <v>250.31</v>
      </c>
      <c r="F148">
        <v>331</v>
      </c>
      <c r="G148">
        <f>D148*F148</f>
        <v>96983</v>
      </c>
      <c r="H148" t="s">
        <v>70</v>
      </c>
      <c r="I148">
        <f>(F148-E148)*D148</f>
        <v>23642.17</v>
      </c>
      <c r="J148" s="9">
        <v>45286</v>
      </c>
      <c r="K148" t="s">
        <v>41</v>
      </c>
      <c r="L148" t="s">
        <v>24</v>
      </c>
      <c r="M148">
        <f>IF(H148="Yes",G148*0.23,0)</f>
        <v>22306.09</v>
      </c>
      <c r="N148" s="15">
        <f>_xlfn.XLOOKUP(B148,'VAT Rates'!$D$7:$D$12,'VAT Rates'!$E$7:$E$12)</f>
        <v>0.2</v>
      </c>
      <c r="O148">
        <f>IF(H148="Yes",G148*N148,0)</f>
        <v>19396.600000000002</v>
      </c>
      <c r="P148">
        <f>IF(H148="Yes",G148*(_xlfn.XLOOKUP(B148,'VAT Rates'!$D$7:$D$12,'VAT Rates'!$E$7:$E$12)),0)</f>
        <v>19396.600000000002</v>
      </c>
      <c r="Q148" t="b">
        <f t="shared" si="2"/>
        <v>0</v>
      </c>
    </row>
    <row r="149" spans="1:17" x14ac:dyDescent="0.25">
      <c r="A149">
        <v>29383</v>
      </c>
      <c r="B149" t="s">
        <v>42</v>
      </c>
      <c r="C149" t="s">
        <v>25</v>
      </c>
      <c r="D149" s="11">
        <v>2156</v>
      </c>
      <c r="E149">
        <v>3.04</v>
      </c>
      <c r="F149">
        <v>4</v>
      </c>
      <c r="G149">
        <f>D149*F149</f>
        <v>8624</v>
      </c>
      <c r="H149" t="s">
        <v>71</v>
      </c>
      <c r="I149">
        <f>(F149-E149)*D149</f>
        <v>2069.7599999999998</v>
      </c>
      <c r="J149" s="9">
        <v>45547</v>
      </c>
      <c r="K149" t="s">
        <v>41</v>
      </c>
      <c r="L149" t="s">
        <v>33</v>
      </c>
      <c r="M149">
        <f>IF(H149="Yes",G149*0.23,0)</f>
        <v>0</v>
      </c>
      <c r="N149" s="15">
        <f>_xlfn.XLOOKUP(B149,'VAT Rates'!$D$7:$D$12,'VAT Rates'!$E$7:$E$12)</f>
        <v>0.24</v>
      </c>
      <c r="O149">
        <f>IF(H149="Yes",G149*N149,0)</f>
        <v>0</v>
      </c>
      <c r="P149">
        <f>IF(H149="Yes",G149*(_xlfn.XLOOKUP(B149,'VAT Rates'!$D$7:$D$12,'VAT Rates'!$E$7:$E$12)),0)</f>
        <v>0</v>
      </c>
      <c r="Q149" t="b">
        <f t="shared" si="2"/>
        <v>0</v>
      </c>
    </row>
    <row r="150" spans="1:17" x14ac:dyDescent="0.25">
      <c r="A150">
        <v>29399</v>
      </c>
      <c r="B150" t="s">
        <v>43</v>
      </c>
      <c r="C150" t="s">
        <v>38</v>
      </c>
      <c r="D150" s="11">
        <v>1989</v>
      </c>
      <c r="E150">
        <v>260.49</v>
      </c>
      <c r="F150">
        <v>383</v>
      </c>
      <c r="G150">
        <f>D150*F150</f>
        <v>761787</v>
      </c>
      <c r="H150" t="s">
        <v>70</v>
      </c>
      <c r="I150">
        <f>(F150-E150)*D150</f>
        <v>243672.38999999998</v>
      </c>
      <c r="J150" s="9">
        <v>45798</v>
      </c>
      <c r="K150" t="s">
        <v>39</v>
      </c>
      <c r="L150" t="s">
        <v>31</v>
      </c>
      <c r="M150">
        <f>IF(H150="Yes",G150*0.23,0)</f>
        <v>175211.01</v>
      </c>
      <c r="N150" s="15">
        <f>_xlfn.XLOOKUP(B150,'VAT Rates'!$D$7:$D$12,'VAT Rates'!$E$7:$E$12)</f>
        <v>0.21</v>
      </c>
      <c r="O150">
        <f>IF(H150="Yes",G150*N150,0)</f>
        <v>159975.26999999999</v>
      </c>
      <c r="P150">
        <f>IF(H150="Yes",G150*(_xlfn.XLOOKUP(B150,'VAT Rates'!$D$7:$D$12,'VAT Rates'!$E$7:$E$12)),0)</f>
        <v>159975.26999999999</v>
      </c>
      <c r="Q150" t="b">
        <f t="shared" si="2"/>
        <v>0</v>
      </c>
    </row>
    <row r="151" spans="1:17" x14ac:dyDescent="0.25">
      <c r="A151">
        <v>29548</v>
      </c>
      <c r="B151" t="s">
        <v>42</v>
      </c>
      <c r="C151" t="s">
        <v>30</v>
      </c>
      <c r="D151" s="11">
        <v>958</v>
      </c>
      <c r="E151">
        <v>5.82</v>
      </c>
      <c r="F151">
        <v>7</v>
      </c>
      <c r="G151">
        <f>D151*F151</f>
        <v>6706</v>
      </c>
      <c r="H151" t="s">
        <v>70</v>
      </c>
      <c r="I151">
        <f>(F151-E151)*D151</f>
        <v>1130.4399999999998</v>
      </c>
      <c r="J151" s="9">
        <v>45290</v>
      </c>
      <c r="K151" t="s">
        <v>26</v>
      </c>
      <c r="L151" t="s">
        <v>34</v>
      </c>
      <c r="M151">
        <f>IF(H151="Yes",G151*0.23,0)</f>
        <v>1542.38</v>
      </c>
      <c r="N151" s="15">
        <f>_xlfn.XLOOKUP(B151,'VAT Rates'!$D$7:$D$12,'VAT Rates'!$E$7:$E$12)</f>
        <v>0.24</v>
      </c>
      <c r="O151">
        <f>IF(H151="Yes",G151*N151,0)</f>
        <v>1609.4399999999998</v>
      </c>
      <c r="P151">
        <f>IF(H151="Yes",G151*(_xlfn.XLOOKUP(B151,'VAT Rates'!$D$7:$D$12,'VAT Rates'!$E$7:$E$12)),0)</f>
        <v>1609.4399999999998</v>
      </c>
      <c r="Q151" t="b">
        <f t="shared" si="2"/>
        <v>0</v>
      </c>
    </row>
    <row r="152" spans="1:17" x14ac:dyDescent="0.25">
      <c r="A152">
        <v>29583</v>
      </c>
      <c r="B152" t="s">
        <v>44</v>
      </c>
      <c r="C152" t="s">
        <v>36</v>
      </c>
      <c r="D152" s="11">
        <v>269</v>
      </c>
      <c r="E152">
        <v>120.3</v>
      </c>
      <c r="F152">
        <v>138</v>
      </c>
      <c r="G152">
        <f>D152*F152</f>
        <v>37122</v>
      </c>
      <c r="H152" t="s">
        <v>71</v>
      </c>
      <c r="I152">
        <f>(F152-E152)*D152</f>
        <v>4761.3000000000011</v>
      </c>
      <c r="J152" s="9">
        <v>45163</v>
      </c>
      <c r="K152" t="s">
        <v>41</v>
      </c>
      <c r="L152" t="s">
        <v>34</v>
      </c>
      <c r="M152">
        <f>IF(H152="Yes",G152*0.23,0)</f>
        <v>0</v>
      </c>
      <c r="N152" s="15">
        <f>_xlfn.XLOOKUP(B152,'VAT Rates'!$D$7:$D$12,'VAT Rates'!$E$7:$E$12)</f>
        <v>0.22</v>
      </c>
      <c r="O152">
        <f>IF(H152="Yes",G152*N152,0)</f>
        <v>0</v>
      </c>
      <c r="P152">
        <f>IF(H152="Yes",G152*(_xlfn.XLOOKUP(B152,'VAT Rates'!$D$7:$D$12,'VAT Rates'!$E$7:$E$12)),0)</f>
        <v>0</v>
      </c>
      <c r="Q152" t="b">
        <f t="shared" si="2"/>
        <v>0</v>
      </c>
    </row>
    <row r="153" spans="1:17" x14ac:dyDescent="0.25">
      <c r="A153">
        <v>29645</v>
      </c>
      <c r="B153" t="s">
        <v>42</v>
      </c>
      <c r="C153" t="s">
        <v>38</v>
      </c>
      <c r="D153" s="11">
        <v>1074</v>
      </c>
      <c r="E153">
        <v>260.10000000000002</v>
      </c>
      <c r="F153">
        <v>271</v>
      </c>
      <c r="G153">
        <f>D153*F153</f>
        <v>291054</v>
      </c>
      <c r="H153" t="s">
        <v>71</v>
      </c>
      <c r="I153">
        <f>(F153-E153)*D153</f>
        <v>11706.599999999975</v>
      </c>
      <c r="J153" s="9">
        <v>45553</v>
      </c>
      <c r="K153" t="s">
        <v>39</v>
      </c>
      <c r="L153" t="s">
        <v>33</v>
      </c>
      <c r="M153">
        <f>IF(H153="Yes",G153*0.23,0)</f>
        <v>0</v>
      </c>
      <c r="N153" s="15">
        <f>_xlfn.XLOOKUP(B153,'VAT Rates'!$D$7:$D$12,'VAT Rates'!$E$7:$E$12)</f>
        <v>0.24</v>
      </c>
      <c r="O153">
        <f>IF(H153="Yes",G153*N153,0)</f>
        <v>0</v>
      </c>
      <c r="P153">
        <f>IF(H153="Yes",G153*(_xlfn.XLOOKUP(B153,'VAT Rates'!$D$7:$D$12,'VAT Rates'!$E$7:$E$12)),0)</f>
        <v>0</v>
      </c>
      <c r="Q153" t="b">
        <f t="shared" si="2"/>
        <v>0</v>
      </c>
    </row>
    <row r="154" spans="1:17" x14ac:dyDescent="0.25">
      <c r="A154">
        <v>29801</v>
      </c>
      <c r="B154" t="s">
        <v>42</v>
      </c>
      <c r="C154" t="s">
        <v>36</v>
      </c>
      <c r="D154" s="11">
        <v>344</v>
      </c>
      <c r="E154">
        <v>120.49</v>
      </c>
      <c r="F154">
        <v>176</v>
      </c>
      <c r="G154">
        <f>D154*F154</f>
        <v>60544</v>
      </c>
      <c r="H154" t="s">
        <v>70</v>
      </c>
      <c r="I154">
        <f>(F154-E154)*D154</f>
        <v>19095.440000000002</v>
      </c>
      <c r="J154" s="9">
        <v>45219</v>
      </c>
      <c r="K154" t="s">
        <v>41</v>
      </c>
      <c r="L154" t="s">
        <v>24</v>
      </c>
      <c r="M154">
        <f>IF(H154="Yes",G154*0.23,0)</f>
        <v>13925.12</v>
      </c>
      <c r="N154" s="15">
        <f>_xlfn.XLOOKUP(B154,'VAT Rates'!$D$7:$D$12,'VAT Rates'!$E$7:$E$12)</f>
        <v>0.24</v>
      </c>
      <c r="O154">
        <f>IF(H154="Yes",G154*N154,0)</f>
        <v>14530.56</v>
      </c>
      <c r="P154">
        <f>IF(H154="Yes",G154*(_xlfn.XLOOKUP(B154,'VAT Rates'!$D$7:$D$12,'VAT Rates'!$E$7:$E$12)),0)</f>
        <v>14530.56</v>
      </c>
      <c r="Q154" t="b">
        <f t="shared" si="2"/>
        <v>0</v>
      </c>
    </row>
    <row r="155" spans="1:17" x14ac:dyDescent="0.25">
      <c r="A155">
        <v>30283</v>
      </c>
      <c r="B155" t="s">
        <v>32</v>
      </c>
      <c r="C155" t="s">
        <v>37</v>
      </c>
      <c r="D155" s="11">
        <v>1945</v>
      </c>
      <c r="E155">
        <v>250.71</v>
      </c>
      <c r="F155">
        <v>331</v>
      </c>
      <c r="G155">
        <f>D155*F155</f>
        <v>643795</v>
      </c>
      <c r="H155" t="s">
        <v>71</v>
      </c>
      <c r="I155">
        <f>(F155-E155)*D155</f>
        <v>156164.04999999999</v>
      </c>
      <c r="J155" s="9">
        <v>45302</v>
      </c>
      <c r="K155" t="s">
        <v>39</v>
      </c>
      <c r="L155" t="s">
        <v>28</v>
      </c>
      <c r="M155">
        <f>IF(H155="Yes",G155*0.23,0)</f>
        <v>0</v>
      </c>
      <c r="N155" s="15">
        <f>_xlfn.XLOOKUP(B155,'VAT Rates'!$D$7:$D$12,'VAT Rates'!$E$7:$E$12)</f>
        <v>0.23</v>
      </c>
      <c r="O155">
        <f>IF(H155="Yes",G155*N155,0)</f>
        <v>0</v>
      </c>
      <c r="P155">
        <f>IF(H155="Yes",G155*(_xlfn.XLOOKUP(B155,'VAT Rates'!$D$7:$D$12,'VAT Rates'!$E$7:$E$12)),0)</f>
        <v>0</v>
      </c>
      <c r="Q155" t="b">
        <f t="shared" si="2"/>
        <v>1</v>
      </c>
    </row>
    <row r="156" spans="1:17" x14ac:dyDescent="0.25">
      <c r="A156">
        <v>30380</v>
      </c>
      <c r="B156" t="s">
        <v>44</v>
      </c>
      <c r="C156" t="s">
        <v>25</v>
      </c>
      <c r="D156" s="11">
        <v>1445</v>
      </c>
      <c r="E156">
        <v>3.48</v>
      </c>
      <c r="F156">
        <v>5</v>
      </c>
      <c r="G156">
        <f>D156*F156</f>
        <v>7225</v>
      </c>
      <c r="H156" t="s">
        <v>71</v>
      </c>
      <c r="I156">
        <f>(F156-E156)*D156</f>
        <v>2196.4</v>
      </c>
      <c r="J156" s="9">
        <v>45198</v>
      </c>
      <c r="K156" t="s">
        <v>39</v>
      </c>
      <c r="L156" t="s">
        <v>31</v>
      </c>
      <c r="M156">
        <f>IF(H156="Yes",G156*0.23,0)</f>
        <v>0</v>
      </c>
      <c r="N156" s="15">
        <f>_xlfn.XLOOKUP(B156,'VAT Rates'!$D$7:$D$12,'VAT Rates'!$E$7:$E$12)</f>
        <v>0.22</v>
      </c>
      <c r="O156">
        <f>IF(H156="Yes",G156*N156,0)</f>
        <v>0</v>
      </c>
      <c r="P156">
        <f>IF(H156="Yes",G156*(_xlfn.XLOOKUP(B156,'VAT Rates'!$D$7:$D$12,'VAT Rates'!$E$7:$E$12)),0)</f>
        <v>0</v>
      </c>
      <c r="Q156" t="b">
        <f t="shared" si="2"/>
        <v>0</v>
      </c>
    </row>
    <row r="157" spans="1:17" x14ac:dyDescent="0.25">
      <c r="A157">
        <v>30484</v>
      </c>
      <c r="B157" t="s">
        <v>32</v>
      </c>
      <c r="C157" t="s">
        <v>30</v>
      </c>
      <c r="D157" s="11">
        <v>1282</v>
      </c>
      <c r="E157">
        <v>5.45</v>
      </c>
      <c r="F157">
        <v>8</v>
      </c>
      <c r="G157">
        <f>D157*F157</f>
        <v>10256</v>
      </c>
      <c r="H157" t="s">
        <v>71</v>
      </c>
      <c r="I157">
        <f>(F157-E157)*D157</f>
        <v>3269.1</v>
      </c>
      <c r="J157" s="9">
        <v>45530</v>
      </c>
      <c r="K157" t="s">
        <v>40</v>
      </c>
      <c r="L157" t="s">
        <v>24</v>
      </c>
      <c r="M157">
        <f>IF(H157="Yes",G157*0.23,0)</f>
        <v>0</v>
      </c>
      <c r="N157" s="15">
        <f>_xlfn.XLOOKUP(B157,'VAT Rates'!$D$7:$D$12,'VAT Rates'!$E$7:$E$12)</f>
        <v>0.23</v>
      </c>
      <c r="O157">
        <f>IF(H157="Yes",G157*N157,0)</f>
        <v>0</v>
      </c>
      <c r="P157">
        <f>IF(H157="Yes",G157*(_xlfn.XLOOKUP(B157,'VAT Rates'!$D$7:$D$12,'VAT Rates'!$E$7:$E$12)),0)</f>
        <v>0</v>
      </c>
      <c r="Q157" t="b">
        <f t="shared" si="2"/>
        <v>1</v>
      </c>
    </row>
    <row r="158" spans="1:17" x14ac:dyDescent="0.25">
      <c r="A158">
        <v>30707</v>
      </c>
      <c r="B158" t="s">
        <v>42</v>
      </c>
      <c r="C158" t="s">
        <v>35</v>
      </c>
      <c r="D158" s="11">
        <v>367</v>
      </c>
      <c r="E158">
        <v>10.79</v>
      </c>
      <c r="F158">
        <v>14</v>
      </c>
      <c r="G158">
        <f>D158*F158</f>
        <v>5138</v>
      </c>
      <c r="H158" t="s">
        <v>71</v>
      </c>
      <c r="I158">
        <f>(F158-E158)*D158</f>
        <v>1178.0700000000004</v>
      </c>
      <c r="J158" s="9">
        <v>45592</v>
      </c>
      <c r="K158" t="s">
        <v>40</v>
      </c>
      <c r="L158" t="s">
        <v>31</v>
      </c>
      <c r="M158">
        <f>IF(H158="Yes",G158*0.23,0)</f>
        <v>0</v>
      </c>
      <c r="N158" s="15">
        <f>_xlfn.XLOOKUP(B158,'VAT Rates'!$D$7:$D$12,'VAT Rates'!$E$7:$E$12)</f>
        <v>0.24</v>
      </c>
      <c r="O158">
        <f>IF(H158="Yes",G158*N158,0)</f>
        <v>0</v>
      </c>
      <c r="P158">
        <f>IF(H158="Yes",G158*(_xlfn.XLOOKUP(B158,'VAT Rates'!$D$7:$D$12,'VAT Rates'!$E$7:$E$12)),0)</f>
        <v>0</v>
      </c>
      <c r="Q158" t="b">
        <f t="shared" si="2"/>
        <v>0</v>
      </c>
    </row>
    <row r="159" spans="1:17" x14ac:dyDescent="0.25">
      <c r="A159">
        <v>30825</v>
      </c>
      <c r="B159" t="s">
        <v>27</v>
      </c>
      <c r="C159" t="s">
        <v>38</v>
      </c>
      <c r="D159" s="11">
        <v>259</v>
      </c>
      <c r="E159">
        <v>260.16000000000003</v>
      </c>
      <c r="F159">
        <v>287</v>
      </c>
      <c r="G159">
        <f>D159*F159</f>
        <v>74333</v>
      </c>
      <c r="H159" t="s">
        <v>71</v>
      </c>
      <c r="I159">
        <f>(F159-E159)*D159</f>
        <v>6951.5599999999931</v>
      </c>
      <c r="J159" s="9">
        <v>45719</v>
      </c>
      <c r="K159" t="s">
        <v>39</v>
      </c>
      <c r="L159" t="s">
        <v>34</v>
      </c>
      <c r="M159">
        <f>IF(H159="Yes",G159*0.23,0)</f>
        <v>0</v>
      </c>
      <c r="N159" s="15">
        <f>_xlfn.XLOOKUP(B159,'VAT Rates'!$D$7:$D$12,'VAT Rates'!$E$7:$E$12)</f>
        <v>0.19</v>
      </c>
      <c r="O159">
        <f>IF(H159="Yes",G159*N159,0)</f>
        <v>0</v>
      </c>
      <c r="P159">
        <f>IF(H159="Yes",G159*(_xlfn.XLOOKUP(B159,'VAT Rates'!$D$7:$D$12,'VAT Rates'!$E$7:$E$12)),0)</f>
        <v>0</v>
      </c>
      <c r="Q159" t="b">
        <f t="shared" si="2"/>
        <v>0</v>
      </c>
    </row>
    <row r="160" spans="1:17" x14ac:dyDescent="0.25">
      <c r="A160">
        <v>31073</v>
      </c>
      <c r="B160" t="s">
        <v>44</v>
      </c>
      <c r="C160" t="s">
        <v>37</v>
      </c>
      <c r="D160" s="11">
        <v>2529</v>
      </c>
      <c r="E160">
        <v>250.01</v>
      </c>
      <c r="F160">
        <v>358</v>
      </c>
      <c r="G160">
        <f>D160*F160</f>
        <v>905382</v>
      </c>
      <c r="H160" t="s">
        <v>70</v>
      </c>
      <c r="I160">
        <f>(F160-E160)*D160</f>
        <v>273106.71000000002</v>
      </c>
      <c r="J160" s="9">
        <v>45400</v>
      </c>
      <c r="K160" t="s">
        <v>41</v>
      </c>
      <c r="L160" t="s">
        <v>33</v>
      </c>
      <c r="M160">
        <f>IF(H160="Yes",G160*0.23,0)</f>
        <v>208237.86000000002</v>
      </c>
      <c r="N160" s="15">
        <f>_xlfn.XLOOKUP(B160,'VAT Rates'!$D$7:$D$12,'VAT Rates'!$E$7:$E$12)</f>
        <v>0.22</v>
      </c>
      <c r="O160">
        <f>IF(H160="Yes",G160*N160,0)</f>
        <v>199184.04</v>
      </c>
      <c r="P160">
        <f>IF(H160="Yes",G160*(_xlfn.XLOOKUP(B160,'VAT Rates'!$D$7:$D$12,'VAT Rates'!$E$7:$E$12)),0)</f>
        <v>199184.04</v>
      </c>
      <c r="Q160" t="b">
        <f t="shared" si="2"/>
        <v>0</v>
      </c>
    </row>
    <row r="161" spans="1:17" x14ac:dyDescent="0.25">
      <c r="A161">
        <v>31236</v>
      </c>
      <c r="B161" t="s">
        <v>42</v>
      </c>
      <c r="C161" t="s">
        <v>35</v>
      </c>
      <c r="D161" s="11">
        <v>2151</v>
      </c>
      <c r="E161">
        <v>10.15</v>
      </c>
      <c r="F161">
        <v>15</v>
      </c>
      <c r="G161">
        <f>D161*F161</f>
        <v>32265</v>
      </c>
      <c r="H161" t="s">
        <v>70</v>
      </c>
      <c r="I161">
        <f>(F161-E161)*D161</f>
        <v>10432.349999999999</v>
      </c>
      <c r="J161" s="9">
        <v>45271</v>
      </c>
      <c r="K161" t="s">
        <v>41</v>
      </c>
      <c r="L161" t="s">
        <v>24</v>
      </c>
      <c r="M161">
        <f>IF(H161="Yes",G161*0.23,0)</f>
        <v>7420.9500000000007</v>
      </c>
      <c r="N161" s="15">
        <f>_xlfn.XLOOKUP(B161,'VAT Rates'!$D$7:$D$12,'VAT Rates'!$E$7:$E$12)</f>
        <v>0.24</v>
      </c>
      <c r="O161">
        <f>IF(H161="Yes",G161*N161,0)</f>
        <v>7743.5999999999995</v>
      </c>
      <c r="P161">
        <f>IF(H161="Yes",G161*(_xlfn.XLOOKUP(B161,'VAT Rates'!$D$7:$D$12,'VAT Rates'!$E$7:$E$12)),0)</f>
        <v>7743.5999999999995</v>
      </c>
      <c r="Q161" t="b">
        <f t="shared" si="2"/>
        <v>0</v>
      </c>
    </row>
    <row r="162" spans="1:17" x14ac:dyDescent="0.25">
      <c r="A162">
        <v>31826</v>
      </c>
      <c r="B162" t="s">
        <v>32</v>
      </c>
      <c r="C162" t="s">
        <v>37</v>
      </c>
      <c r="D162" s="11">
        <v>986</v>
      </c>
      <c r="E162">
        <v>250.3</v>
      </c>
      <c r="F162">
        <v>353</v>
      </c>
      <c r="G162">
        <f>D162*F162</f>
        <v>348058</v>
      </c>
      <c r="H162" t="s">
        <v>70</v>
      </c>
      <c r="I162">
        <f>(F162-E162)*D162</f>
        <v>101262.19999999998</v>
      </c>
      <c r="J162" s="9">
        <v>45290</v>
      </c>
      <c r="K162" t="s">
        <v>39</v>
      </c>
      <c r="L162" t="s">
        <v>34</v>
      </c>
      <c r="M162">
        <f>IF(H162="Yes",G162*0.23,0)</f>
        <v>80053.34</v>
      </c>
      <c r="N162" s="15">
        <f>_xlfn.XLOOKUP(B162,'VAT Rates'!$D$7:$D$12,'VAT Rates'!$E$7:$E$12)</f>
        <v>0.23</v>
      </c>
      <c r="O162">
        <f>IF(H162="Yes",G162*N162,0)</f>
        <v>80053.34</v>
      </c>
      <c r="P162">
        <f>IF(H162="Yes",G162*(_xlfn.XLOOKUP(B162,'VAT Rates'!$D$7:$D$12,'VAT Rates'!$E$7:$E$12)),0)</f>
        <v>80053.34</v>
      </c>
      <c r="Q162" t="b">
        <f t="shared" si="2"/>
        <v>0</v>
      </c>
    </row>
    <row r="163" spans="1:17" x14ac:dyDescent="0.25">
      <c r="A163">
        <v>31828</v>
      </c>
      <c r="B163" t="s">
        <v>32</v>
      </c>
      <c r="C163" t="s">
        <v>36</v>
      </c>
      <c r="D163" s="11">
        <v>663</v>
      </c>
      <c r="E163">
        <v>120.29</v>
      </c>
      <c r="F163">
        <v>175</v>
      </c>
      <c r="G163">
        <f>D163*F163</f>
        <v>116025</v>
      </c>
      <c r="H163" t="s">
        <v>70</v>
      </c>
      <c r="I163">
        <f>(F163-E163)*D163</f>
        <v>36272.729999999996</v>
      </c>
      <c r="J163" s="9">
        <v>45773</v>
      </c>
      <c r="K163" t="s">
        <v>39</v>
      </c>
      <c r="L163" t="s">
        <v>33</v>
      </c>
      <c r="M163">
        <f>IF(H163="Yes",G163*0.23,0)</f>
        <v>26685.75</v>
      </c>
      <c r="N163" s="15">
        <f>_xlfn.XLOOKUP(B163,'VAT Rates'!$D$7:$D$12,'VAT Rates'!$E$7:$E$12)</f>
        <v>0.23</v>
      </c>
      <c r="O163">
        <f>IF(H163="Yes",G163*N163,0)</f>
        <v>26685.75</v>
      </c>
      <c r="P163">
        <f>IF(H163="Yes",G163*(_xlfn.XLOOKUP(B163,'VAT Rates'!$D$7:$D$12,'VAT Rates'!$E$7:$E$12)),0)</f>
        <v>26685.75</v>
      </c>
      <c r="Q163" t="b">
        <f t="shared" si="2"/>
        <v>0</v>
      </c>
    </row>
    <row r="164" spans="1:17" x14ac:dyDescent="0.25">
      <c r="A164">
        <v>31955</v>
      </c>
      <c r="B164" t="s">
        <v>29</v>
      </c>
      <c r="C164" t="s">
        <v>37</v>
      </c>
      <c r="D164" s="11">
        <v>2178</v>
      </c>
      <c r="E164">
        <v>250.61</v>
      </c>
      <c r="F164">
        <v>311</v>
      </c>
      <c r="G164">
        <f>D164*F164</f>
        <v>677358</v>
      </c>
      <c r="H164" t="s">
        <v>71</v>
      </c>
      <c r="I164">
        <f>(F164-E164)*D164</f>
        <v>131529.41999999998</v>
      </c>
      <c r="J164" s="9">
        <v>45808</v>
      </c>
      <c r="K164" t="s">
        <v>26</v>
      </c>
      <c r="L164" t="s">
        <v>28</v>
      </c>
      <c r="M164">
        <f>IF(H164="Yes",G164*0.23,0)</f>
        <v>0</v>
      </c>
      <c r="N164" s="15">
        <f>_xlfn.XLOOKUP(B164,'VAT Rates'!$D$7:$D$12,'VAT Rates'!$E$7:$E$12)</f>
        <v>0.2</v>
      </c>
      <c r="O164">
        <f>IF(H164="Yes",G164*N164,0)</f>
        <v>0</v>
      </c>
      <c r="P164">
        <f>IF(H164="Yes",G164*(_xlfn.XLOOKUP(B164,'VAT Rates'!$D$7:$D$12,'VAT Rates'!$E$7:$E$12)),0)</f>
        <v>0</v>
      </c>
      <c r="Q164" t="b">
        <f t="shared" si="2"/>
        <v>0</v>
      </c>
    </row>
    <row r="165" spans="1:17" x14ac:dyDescent="0.25">
      <c r="A165">
        <v>31981</v>
      </c>
      <c r="B165" t="s">
        <v>44</v>
      </c>
      <c r="C165" t="s">
        <v>37</v>
      </c>
      <c r="D165" s="11">
        <v>623</v>
      </c>
      <c r="E165">
        <v>250.71</v>
      </c>
      <c r="F165">
        <v>369</v>
      </c>
      <c r="G165">
        <f>D165*F165</f>
        <v>229887</v>
      </c>
      <c r="H165" t="s">
        <v>70</v>
      </c>
      <c r="I165">
        <f>(F165-E165)*D165</f>
        <v>73694.67</v>
      </c>
      <c r="J165" s="9">
        <v>45642</v>
      </c>
      <c r="K165" t="s">
        <v>41</v>
      </c>
      <c r="L165" t="s">
        <v>24</v>
      </c>
      <c r="M165">
        <f>IF(H165="Yes",G165*0.23,0)</f>
        <v>52874.01</v>
      </c>
      <c r="N165" s="15">
        <f>_xlfn.XLOOKUP(B165,'VAT Rates'!$D$7:$D$12,'VAT Rates'!$E$7:$E$12)</f>
        <v>0.22</v>
      </c>
      <c r="O165">
        <f>IF(H165="Yes",G165*N165,0)</f>
        <v>50575.14</v>
      </c>
      <c r="P165">
        <f>IF(H165="Yes",G165*(_xlfn.XLOOKUP(B165,'VAT Rates'!$D$7:$D$12,'VAT Rates'!$E$7:$E$12)),0)</f>
        <v>50575.14</v>
      </c>
      <c r="Q165" t="b">
        <f t="shared" si="2"/>
        <v>0</v>
      </c>
    </row>
    <row r="166" spans="1:17" x14ac:dyDescent="0.25">
      <c r="A166">
        <v>32137</v>
      </c>
      <c r="B166" t="s">
        <v>32</v>
      </c>
      <c r="C166" t="s">
        <v>38</v>
      </c>
      <c r="D166" s="11">
        <v>1403</v>
      </c>
      <c r="E166">
        <v>260.47000000000003</v>
      </c>
      <c r="F166">
        <v>365</v>
      </c>
      <c r="G166">
        <f>D166*F166</f>
        <v>512095</v>
      </c>
      <c r="H166" t="s">
        <v>70</v>
      </c>
      <c r="I166">
        <f>(F166-E166)*D166</f>
        <v>146655.58999999997</v>
      </c>
      <c r="J166" s="9">
        <v>45331</v>
      </c>
      <c r="K166" t="s">
        <v>40</v>
      </c>
      <c r="L166" t="s">
        <v>24</v>
      </c>
      <c r="M166">
        <f>IF(H166="Yes",G166*0.23,0)</f>
        <v>117781.85</v>
      </c>
      <c r="N166" s="15">
        <f>_xlfn.XLOOKUP(B166,'VAT Rates'!$D$7:$D$12,'VAT Rates'!$E$7:$E$12)</f>
        <v>0.23</v>
      </c>
      <c r="O166">
        <f>IF(H166="Yes",G166*N166,0)</f>
        <v>117781.85</v>
      </c>
      <c r="P166">
        <f>IF(H166="Yes",G166*(_xlfn.XLOOKUP(B166,'VAT Rates'!$D$7:$D$12,'VAT Rates'!$E$7:$E$12)),0)</f>
        <v>117781.85</v>
      </c>
      <c r="Q166" t="b">
        <f t="shared" si="2"/>
        <v>1</v>
      </c>
    </row>
    <row r="167" spans="1:17" x14ac:dyDescent="0.25">
      <c r="A167">
        <v>32189</v>
      </c>
      <c r="B167" t="s">
        <v>29</v>
      </c>
      <c r="C167" t="s">
        <v>35</v>
      </c>
      <c r="D167" s="11">
        <v>918</v>
      </c>
      <c r="E167">
        <v>10.93</v>
      </c>
      <c r="F167">
        <v>12</v>
      </c>
      <c r="G167">
        <f>D167*F167</f>
        <v>11016</v>
      </c>
      <c r="H167" t="s">
        <v>71</v>
      </c>
      <c r="I167">
        <f>(F167-E167)*D167</f>
        <v>982.26000000000022</v>
      </c>
      <c r="J167" s="9">
        <v>45765</v>
      </c>
      <c r="K167" t="s">
        <v>39</v>
      </c>
      <c r="L167" t="s">
        <v>34</v>
      </c>
      <c r="M167">
        <f>IF(H167="Yes",G167*0.23,0)</f>
        <v>0</v>
      </c>
      <c r="N167" s="15">
        <f>_xlfn.XLOOKUP(B167,'VAT Rates'!$D$7:$D$12,'VAT Rates'!$E$7:$E$12)</f>
        <v>0.2</v>
      </c>
      <c r="O167">
        <f>IF(H167="Yes",G167*N167,0)</f>
        <v>0</v>
      </c>
      <c r="P167">
        <f>IF(H167="Yes",G167*(_xlfn.XLOOKUP(B167,'VAT Rates'!$D$7:$D$12,'VAT Rates'!$E$7:$E$12)),0)</f>
        <v>0</v>
      </c>
      <c r="Q167" t="b">
        <f t="shared" si="2"/>
        <v>0</v>
      </c>
    </row>
    <row r="168" spans="1:17" x14ac:dyDescent="0.25">
      <c r="A168">
        <v>32242</v>
      </c>
      <c r="B168" t="s">
        <v>43</v>
      </c>
      <c r="C168" t="s">
        <v>25</v>
      </c>
      <c r="D168" s="11">
        <v>1858</v>
      </c>
      <c r="E168">
        <v>3.59</v>
      </c>
      <c r="F168">
        <v>6</v>
      </c>
      <c r="G168">
        <f>D168*F168</f>
        <v>11148</v>
      </c>
      <c r="H168" t="s">
        <v>71</v>
      </c>
      <c r="I168">
        <f>(F168-E168)*D168</f>
        <v>4477.7800000000007</v>
      </c>
      <c r="J168" s="9">
        <v>45738</v>
      </c>
      <c r="K168" t="s">
        <v>39</v>
      </c>
      <c r="L168" t="s">
        <v>31</v>
      </c>
      <c r="M168">
        <f>IF(H168="Yes",G168*0.23,0)</f>
        <v>0</v>
      </c>
      <c r="N168" s="15">
        <f>_xlfn.XLOOKUP(B168,'VAT Rates'!$D$7:$D$12,'VAT Rates'!$E$7:$E$12)</f>
        <v>0.21</v>
      </c>
      <c r="O168">
        <f>IF(H168="Yes",G168*N168,0)</f>
        <v>0</v>
      </c>
      <c r="P168">
        <f>IF(H168="Yes",G168*(_xlfn.XLOOKUP(B168,'VAT Rates'!$D$7:$D$12,'VAT Rates'!$E$7:$E$12)),0)</f>
        <v>0</v>
      </c>
      <c r="Q168" t="b">
        <f t="shared" si="2"/>
        <v>0</v>
      </c>
    </row>
    <row r="169" spans="1:17" x14ac:dyDescent="0.25">
      <c r="A169">
        <v>32556</v>
      </c>
      <c r="B169" t="s">
        <v>44</v>
      </c>
      <c r="C169" t="s">
        <v>36</v>
      </c>
      <c r="D169" s="11">
        <v>1916</v>
      </c>
      <c r="E169">
        <v>120.47</v>
      </c>
      <c r="F169">
        <v>176</v>
      </c>
      <c r="G169">
        <f>D169*F169</f>
        <v>337216</v>
      </c>
      <c r="H169" t="s">
        <v>70</v>
      </c>
      <c r="I169">
        <f>(F169-E169)*D169</f>
        <v>106395.48</v>
      </c>
      <c r="J169" s="9">
        <v>45504</v>
      </c>
      <c r="K169" t="s">
        <v>41</v>
      </c>
      <c r="L169" t="s">
        <v>33</v>
      </c>
      <c r="M169">
        <f>IF(H169="Yes",G169*0.23,0)</f>
        <v>77559.680000000008</v>
      </c>
      <c r="N169" s="15">
        <f>_xlfn.XLOOKUP(B169,'VAT Rates'!$D$7:$D$12,'VAT Rates'!$E$7:$E$12)</f>
        <v>0.22</v>
      </c>
      <c r="O169">
        <f>IF(H169="Yes",G169*N169,0)</f>
        <v>74187.520000000004</v>
      </c>
      <c r="P169">
        <f>IF(H169="Yes",G169*(_xlfn.XLOOKUP(B169,'VAT Rates'!$D$7:$D$12,'VAT Rates'!$E$7:$E$12)),0)</f>
        <v>74187.520000000004</v>
      </c>
      <c r="Q169" t="b">
        <f t="shared" si="2"/>
        <v>0</v>
      </c>
    </row>
    <row r="170" spans="1:17" x14ac:dyDescent="0.25">
      <c r="A170">
        <v>32859</v>
      </c>
      <c r="B170" t="s">
        <v>32</v>
      </c>
      <c r="C170" t="s">
        <v>38</v>
      </c>
      <c r="D170" s="11">
        <v>1366</v>
      </c>
      <c r="E170">
        <v>260.81</v>
      </c>
      <c r="F170">
        <v>285</v>
      </c>
      <c r="G170">
        <f>D170*F170</f>
        <v>389310</v>
      </c>
      <c r="H170" t="s">
        <v>71</v>
      </c>
      <c r="I170">
        <f>(F170-E170)*D170</f>
        <v>33043.539999999994</v>
      </c>
      <c r="J170" s="9">
        <v>45455</v>
      </c>
      <c r="K170" t="s">
        <v>40</v>
      </c>
      <c r="L170" t="s">
        <v>24</v>
      </c>
      <c r="M170">
        <f>IF(H170="Yes",G170*0.23,0)</f>
        <v>0</v>
      </c>
      <c r="N170" s="15">
        <f>_xlfn.XLOOKUP(B170,'VAT Rates'!$D$7:$D$12,'VAT Rates'!$E$7:$E$12)</f>
        <v>0.23</v>
      </c>
      <c r="O170">
        <f>IF(H170="Yes",G170*N170,0)</f>
        <v>0</v>
      </c>
      <c r="P170">
        <f>IF(H170="Yes",G170*(_xlfn.XLOOKUP(B170,'VAT Rates'!$D$7:$D$12,'VAT Rates'!$E$7:$E$12)),0)</f>
        <v>0</v>
      </c>
      <c r="Q170" t="b">
        <f t="shared" si="2"/>
        <v>1</v>
      </c>
    </row>
    <row r="171" spans="1:17" x14ac:dyDescent="0.25">
      <c r="A171">
        <v>33125</v>
      </c>
      <c r="B171" t="s">
        <v>44</v>
      </c>
      <c r="C171" t="s">
        <v>37</v>
      </c>
      <c r="D171" s="11">
        <v>1817</v>
      </c>
      <c r="E171">
        <v>250.97</v>
      </c>
      <c r="F171">
        <v>357</v>
      </c>
      <c r="G171">
        <f>D171*F171</f>
        <v>648669</v>
      </c>
      <c r="H171" t="s">
        <v>70</v>
      </c>
      <c r="I171">
        <f>(F171-E171)*D171</f>
        <v>192656.51</v>
      </c>
      <c r="J171" s="9">
        <v>45783</v>
      </c>
      <c r="K171" t="s">
        <v>26</v>
      </c>
      <c r="L171" t="s">
        <v>24</v>
      </c>
      <c r="M171">
        <f>IF(H171="Yes",G171*0.23,0)</f>
        <v>149193.87</v>
      </c>
      <c r="N171" s="15">
        <f>_xlfn.XLOOKUP(B171,'VAT Rates'!$D$7:$D$12,'VAT Rates'!$E$7:$E$12)</f>
        <v>0.22</v>
      </c>
      <c r="O171">
        <f>IF(H171="Yes",G171*N171,0)</f>
        <v>142707.18</v>
      </c>
      <c r="P171">
        <f>IF(H171="Yes",G171*(_xlfn.XLOOKUP(B171,'VAT Rates'!$D$7:$D$12,'VAT Rates'!$E$7:$E$12)),0)</f>
        <v>142707.18</v>
      </c>
      <c r="Q171" t="b">
        <f t="shared" si="2"/>
        <v>0</v>
      </c>
    </row>
    <row r="172" spans="1:17" x14ac:dyDescent="0.25">
      <c r="A172">
        <v>33237</v>
      </c>
      <c r="B172" t="s">
        <v>32</v>
      </c>
      <c r="C172" t="s">
        <v>35</v>
      </c>
      <c r="D172" s="11">
        <v>2620</v>
      </c>
      <c r="E172">
        <v>10.75</v>
      </c>
      <c r="F172">
        <v>16</v>
      </c>
      <c r="G172">
        <f>D172*F172</f>
        <v>41920</v>
      </c>
      <c r="H172" t="s">
        <v>71</v>
      </c>
      <c r="I172">
        <f>(F172-E172)*D172</f>
        <v>13755</v>
      </c>
      <c r="J172" s="9">
        <v>45631</v>
      </c>
      <c r="K172" t="s">
        <v>40</v>
      </c>
      <c r="L172" t="s">
        <v>28</v>
      </c>
      <c r="M172">
        <f>IF(H172="Yes",G172*0.23,0)</f>
        <v>0</v>
      </c>
      <c r="N172" s="15">
        <f>_xlfn.XLOOKUP(B172,'VAT Rates'!$D$7:$D$12,'VAT Rates'!$E$7:$E$12)</f>
        <v>0.23</v>
      </c>
      <c r="O172">
        <f>IF(H172="Yes",G172*N172,0)</f>
        <v>0</v>
      </c>
      <c r="P172">
        <f>IF(H172="Yes",G172*(_xlfn.XLOOKUP(B172,'VAT Rates'!$D$7:$D$12,'VAT Rates'!$E$7:$E$12)),0)</f>
        <v>0</v>
      </c>
      <c r="Q172" t="b">
        <f t="shared" si="2"/>
        <v>1</v>
      </c>
    </row>
    <row r="173" spans="1:17" x14ac:dyDescent="0.25">
      <c r="A173">
        <v>33399</v>
      </c>
      <c r="B173" t="s">
        <v>42</v>
      </c>
      <c r="C173" t="s">
        <v>30</v>
      </c>
      <c r="D173" s="11">
        <v>2255</v>
      </c>
      <c r="E173">
        <v>5.4</v>
      </c>
      <c r="F173">
        <v>7</v>
      </c>
      <c r="G173">
        <f>D173*F173</f>
        <v>15785</v>
      </c>
      <c r="H173" t="s">
        <v>70</v>
      </c>
      <c r="I173">
        <f>(F173-E173)*D173</f>
        <v>3607.9999999999991</v>
      </c>
      <c r="J173" s="9">
        <v>45158</v>
      </c>
      <c r="K173" t="s">
        <v>41</v>
      </c>
      <c r="L173" t="s">
        <v>24</v>
      </c>
      <c r="M173">
        <f>IF(H173="Yes",G173*0.23,0)</f>
        <v>3630.55</v>
      </c>
      <c r="N173" s="15">
        <f>_xlfn.XLOOKUP(B173,'VAT Rates'!$D$7:$D$12,'VAT Rates'!$E$7:$E$12)</f>
        <v>0.24</v>
      </c>
      <c r="O173">
        <f>IF(H173="Yes",G173*N173,0)</f>
        <v>3788.3999999999996</v>
      </c>
      <c r="P173">
        <f>IF(H173="Yes",G173*(_xlfn.XLOOKUP(B173,'VAT Rates'!$D$7:$D$12,'VAT Rates'!$E$7:$E$12)),0)</f>
        <v>3788.3999999999996</v>
      </c>
      <c r="Q173" t="b">
        <f t="shared" si="2"/>
        <v>0</v>
      </c>
    </row>
    <row r="174" spans="1:17" x14ac:dyDescent="0.25">
      <c r="A174">
        <v>33483</v>
      </c>
      <c r="B174" t="s">
        <v>44</v>
      </c>
      <c r="C174" t="s">
        <v>36</v>
      </c>
      <c r="D174" s="11">
        <v>3850</v>
      </c>
      <c r="E174">
        <v>120.47</v>
      </c>
      <c r="F174">
        <v>161</v>
      </c>
      <c r="G174">
        <f>D174*F174</f>
        <v>619850</v>
      </c>
      <c r="H174" t="s">
        <v>71</v>
      </c>
      <c r="I174">
        <f>(F174-E174)*D174</f>
        <v>156040.5</v>
      </c>
      <c r="J174" s="9">
        <v>45243</v>
      </c>
      <c r="K174" t="s">
        <v>39</v>
      </c>
      <c r="L174" t="s">
        <v>24</v>
      </c>
      <c r="M174">
        <f>IF(H174="Yes",G174*0.23,0)</f>
        <v>0</v>
      </c>
      <c r="N174" s="15">
        <f>_xlfn.XLOOKUP(B174,'VAT Rates'!$D$7:$D$12,'VAT Rates'!$E$7:$E$12)</f>
        <v>0.22</v>
      </c>
      <c r="O174">
        <f>IF(H174="Yes",G174*N174,0)</f>
        <v>0</v>
      </c>
      <c r="P174">
        <f>IF(H174="Yes",G174*(_xlfn.XLOOKUP(B174,'VAT Rates'!$D$7:$D$12,'VAT Rates'!$E$7:$E$12)),0)</f>
        <v>0</v>
      </c>
      <c r="Q174" t="b">
        <f t="shared" si="2"/>
        <v>0</v>
      </c>
    </row>
    <row r="175" spans="1:17" x14ac:dyDescent="0.25">
      <c r="A175">
        <v>33553</v>
      </c>
      <c r="B175" t="s">
        <v>27</v>
      </c>
      <c r="C175" t="s">
        <v>25</v>
      </c>
      <c r="D175" s="11">
        <v>888</v>
      </c>
      <c r="E175">
        <v>3.33</v>
      </c>
      <c r="F175">
        <v>5</v>
      </c>
      <c r="G175">
        <f>D175*F175</f>
        <v>4440</v>
      </c>
      <c r="H175" t="s">
        <v>71</v>
      </c>
      <c r="I175">
        <f>(F175-E175)*D175</f>
        <v>1482.96</v>
      </c>
      <c r="J175" s="9">
        <v>45279</v>
      </c>
      <c r="K175" t="s">
        <v>26</v>
      </c>
      <c r="L175" t="s">
        <v>28</v>
      </c>
      <c r="M175">
        <f>IF(H175="Yes",G175*0.23,0)</f>
        <v>0</v>
      </c>
      <c r="N175" s="15">
        <f>_xlfn.XLOOKUP(B175,'VAT Rates'!$D$7:$D$12,'VAT Rates'!$E$7:$E$12)</f>
        <v>0.19</v>
      </c>
      <c r="O175">
        <f>IF(H175="Yes",G175*N175,0)</f>
        <v>0</v>
      </c>
      <c r="P175">
        <f>IF(H175="Yes",G175*(_xlfn.XLOOKUP(B175,'VAT Rates'!$D$7:$D$12,'VAT Rates'!$E$7:$E$12)),0)</f>
        <v>0</v>
      </c>
      <c r="Q175" t="b">
        <f t="shared" si="2"/>
        <v>0</v>
      </c>
    </row>
    <row r="176" spans="1:17" x14ac:dyDescent="0.25">
      <c r="A176">
        <v>34107</v>
      </c>
      <c r="B176" t="s">
        <v>29</v>
      </c>
      <c r="C176" t="s">
        <v>35</v>
      </c>
      <c r="D176" s="11">
        <v>549</v>
      </c>
      <c r="E176">
        <v>10.35</v>
      </c>
      <c r="F176">
        <v>14</v>
      </c>
      <c r="G176">
        <f>D176*F176</f>
        <v>7686</v>
      </c>
      <c r="H176" t="s">
        <v>70</v>
      </c>
      <c r="I176">
        <f>(F176-E176)*D176</f>
        <v>2003.8500000000001</v>
      </c>
      <c r="J176" s="9">
        <v>45161</v>
      </c>
      <c r="K176" t="s">
        <v>26</v>
      </c>
      <c r="L176" t="s">
        <v>28</v>
      </c>
      <c r="M176">
        <f>IF(H176="Yes",G176*0.23,0)</f>
        <v>1767.78</v>
      </c>
      <c r="N176" s="15">
        <f>_xlfn.XLOOKUP(B176,'VAT Rates'!$D$7:$D$12,'VAT Rates'!$E$7:$E$12)</f>
        <v>0.2</v>
      </c>
      <c r="O176">
        <f>IF(H176="Yes",G176*N176,0)</f>
        <v>1537.2</v>
      </c>
      <c r="P176">
        <f>IF(H176="Yes",G176*(_xlfn.XLOOKUP(B176,'VAT Rates'!$D$7:$D$12,'VAT Rates'!$E$7:$E$12)),0)</f>
        <v>1537.2</v>
      </c>
      <c r="Q176" t="b">
        <f t="shared" si="2"/>
        <v>0</v>
      </c>
    </row>
    <row r="177" spans="1:17" x14ac:dyDescent="0.25">
      <c r="A177">
        <v>34186</v>
      </c>
      <c r="B177" t="s">
        <v>43</v>
      </c>
      <c r="C177" t="s">
        <v>25</v>
      </c>
      <c r="D177" s="11">
        <v>2996</v>
      </c>
      <c r="E177">
        <v>3.42</v>
      </c>
      <c r="F177">
        <v>5</v>
      </c>
      <c r="G177">
        <f>D177*F177</f>
        <v>14980</v>
      </c>
      <c r="H177" t="s">
        <v>70</v>
      </c>
      <c r="I177">
        <f>(F177-E177)*D177</f>
        <v>4733.68</v>
      </c>
      <c r="J177" s="9">
        <v>45393</v>
      </c>
      <c r="K177" t="s">
        <v>41</v>
      </c>
      <c r="L177" t="s">
        <v>24</v>
      </c>
      <c r="M177">
        <f>IF(H177="Yes",G177*0.23,0)</f>
        <v>3445.4</v>
      </c>
      <c r="N177" s="15">
        <f>_xlfn.XLOOKUP(B177,'VAT Rates'!$D$7:$D$12,'VAT Rates'!$E$7:$E$12)</f>
        <v>0.21</v>
      </c>
      <c r="O177">
        <f>IF(H177="Yes",G177*N177,0)</f>
        <v>3145.7999999999997</v>
      </c>
      <c r="P177">
        <f>IF(H177="Yes",G177*(_xlfn.XLOOKUP(B177,'VAT Rates'!$D$7:$D$12,'VAT Rates'!$E$7:$E$12)),0)</f>
        <v>3145.7999999999997</v>
      </c>
      <c r="Q177" t="b">
        <f t="shared" si="2"/>
        <v>0</v>
      </c>
    </row>
    <row r="178" spans="1:17" x14ac:dyDescent="0.25">
      <c r="A178">
        <v>34298</v>
      </c>
      <c r="B178" t="s">
        <v>29</v>
      </c>
      <c r="C178" t="s">
        <v>35</v>
      </c>
      <c r="D178" s="11">
        <v>2136</v>
      </c>
      <c r="E178">
        <v>10.15</v>
      </c>
      <c r="F178">
        <v>11</v>
      </c>
      <c r="G178">
        <f>D178*F178</f>
        <v>23496</v>
      </c>
      <c r="H178" t="s">
        <v>71</v>
      </c>
      <c r="I178">
        <f>(F178-E178)*D178</f>
        <v>1815.5999999999992</v>
      </c>
      <c r="J178" s="9">
        <v>45214</v>
      </c>
      <c r="K178" t="s">
        <v>40</v>
      </c>
      <c r="L178" t="s">
        <v>24</v>
      </c>
      <c r="M178">
        <f>IF(H178="Yes",G178*0.23,0)</f>
        <v>0</v>
      </c>
      <c r="N178" s="15">
        <f>_xlfn.XLOOKUP(B178,'VAT Rates'!$D$7:$D$12,'VAT Rates'!$E$7:$E$12)</f>
        <v>0.2</v>
      </c>
      <c r="O178">
        <f>IF(H178="Yes",G178*N178,0)</f>
        <v>0</v>
      </c>
      <c r="P178">
        <f>IF(H178="Yes",G178*(_xlfn.XLOOKUP(B178,'VAT Rates'!$D$7:$D$12,'VAT Rates'!$E$7:$E$12)),0)</f>
        <v>0</v>
      </c>
      <c r="Q178" t="b">
        <f t="shared" si="2"/>
        <v>0</v>
      </c>
    </row>
    <row r="179" spans="1:17" x14ac:dyDescent="0.25">
      <c r="A179">
        <v>34353</v>
      </c>
      <c r="B179" t="s">
        <v>27</v>
      </c>
      <c r="C179" t="s">
        <v>36</v>
      </c>
      <c r="D179" s="11">
        <v>510</v>
      </c>
      <c r="E179">
        <v>120.3</v>
      </c>
      <c r="F179">
        <v>175</v>
      </c>
      <c r="G179">
        <f>D179*F179</f>
        <v>89250</v>
      </c>
      <c r="H179" t="s">
        <v>71</v>
      </c>
      <c r="I179">
        <f>(F179-E179)*D179</f>
        <v>27897</v>
      </c>
      <c r="J179" s="9">
        <v>45523</v>
      </c>
      <c r="K179" t="s">
        <v>41</v>
      </c>
      <c r="L179" t="s">
        <v>28</v>
      </c>
      <c r="M179">
        <f>IF(H179="Yes",G179*0.23,0)</f>
        <v>0</v>
      </c>
      <c r="N179" s="15">
        <f>_xlfn.XLOOKUP(B179,'VAT Rates'!$D$7:$D$12,'VAT Rates'!$E$7:$E$12)</f>
        <v>0.19</v>
      </c>
      <c r="O179">
        <f>IF(H179="Yes",G179*N179,0)</f>
        <v>0</v>
      </c>
      <c r="P179">
        <f>IF(H179="Yes",G179*(_xlfn.XLOOKUP(B179,'VAT Rates'!$D$7:$D$12,'VAT Rates'!$E$7:$E$12)),0)</f>
        <v>0</v>
      </c>
      <c r="Q179" t="b">
        <f t="shared" si="2"/>
        <v>0</v>
      </c>
    </row>
    <row r="180" spans="1:17" x14ac:dyDescent="0.25">
      <c r="A180">
        <v>34457</v>
      </c>
      <c r="B180" t="s">
        <v>27</v>
      </c>
      <c r="C180" t="s">
        <v>35</v>
      </c>
      <c r="D180" s="11">
        <v>1372</v>
      </c>
      <c r="E180">
        <v>10.14</v>
      </c>
      <c r="F180">
        <v>11</v>
      </c>
      <c r="G180">
        <f>D180*F180</f>
        <v>15092</v>
      </c>
      <c r="H180" t="s">
        <v>70</v>
      </c>
      <c r="I180">
        <f>(F180-E180)*D180</f>
        <v>1179.9199999999992</v>
      </c>
      <c r="J180" s="9">
        <v>45275</v>
      </c>
      <c r="K180" t="s">
        <v>40</v>
      </c>
      <c r="L180" t="s">
        <v>24</v>
      </c>
      <c r="M180">
        <f>IF(H180="Yes",G180*0.23,0)</f>
        <v>3471.1600000000003</v>
      </c>
      <c r="N180" s="15">
        <f>_xlfn.XLOOKUP(B180,'VAT Rates'!$D$7:$D$12,'VAT Rates'!$E$7:$E$12)</f>
        <v>0.19</v>
      </c>
      <c r="O180">
        <f>IF(H180="Yes",G180*N180,0)</f>
        <v>2867.48</v>
      </c>
      <c r="P180">
        <f>IF(H180="Yes",G180*(_xlfn.XLOOKUP(B180,'VAT Rates'!$D$7:$D$12,'VAT Rates'!$E$7:$E$12)),0)</f>
        <v>2867.48</v>
      </c>
      <c r="Q180" t="b">
        <f t="shared" si="2"/>
        <v>0</v>
      </c>
    </row>
    <row r="181" spans="1:17" x14ac:dyDescent="0.25">
      <c r="A181">
        <v>34559</v>
      </c>
      <c r="B181" t="s">
        <v>42</v>
      </c>
      <c r="C181" t="s">
        <v>36</v>
      </c>
      <c r="D181" s="11">
        <v>609</v>
      </c>
      <c r="E181">
        <v>120.72</v>
      </c>
      <c r="F181">
        <v>136</v>
      </c>
      <c r="G181">
        <f>D181*F181</f>
        <v>82824</v>
      </c>
      <c r="H181" t="s">
        <v>70</v>
      </c>
      <c r="I181">
        <f>(F181-E181)*D181</f>
        <v>9305.52</v>
      </c>
      <c r="J181" s="9">
        <v>45587</v>
      </c>
      <c r="K181" t="s">
        <v>40</v>
      </c>
      <c r="L181" t="s">
        <v>24</v>
      </c>
      <c r="M181">
        <f>IF(H181="Yes",G181*0.23,0)</f>
        <v>19049.52</v>
      </c>
      <c r="N181" s="15">
        <f>_xlfn.XLOOKUP(B181,'VAT Rates'!$D$7:$D$12,'VAT Rates'!$E$7:$E$12)</f>
        <v>0.24</v>
      </c>
      <c r="O181">
        <f>IF(H181="Yes",G181*N181,0)</f>
        <v>19877.759999999998</v>
      </c>
      <c r="P181">
        <f>IF(H181="Yes",G181*(_xlfn.XLOOKUP(B181,'VAT Rates'!$D$7:$D$12,'VAT Rates'!$E$7:$E$12)),0)</f>
        <v>19877.759999999998</v>
      </c>
      <c r="Q181" t="b">
        <f t="shared" si="2"/>
        <v>0</v>
      </c>
    </row>
    <row r="182" spans="1:17" x14ac:dyDescent="0.25">
      <c r="A182">
        <v>34641</v>
      </c>
      <c r="B182" t="s">
        <v>42</v>
      </c>
      <c r="C182" t="s">
        <v>30</v>
      </c>
      <c r="D182" s="11">
        <v>2420</v>
      </c>
      <c r="E182">
        <v>5.98</v>
      </c>
      <c r="F182">
        <v>9</v>
      </c>
      <c r="G182">
        <f>D182*F182</f>
        <v>21780</v>
      </c>
      <c r="H182" t="s">
        <v>70</v>
      </c>
      <c r="I182">
        <f>(F182-E182)*D182</f>
        <v>7308.3999999999987</v>
      </c>
      <c r="J182" s="9">
        <v>45313</v>
      </c>
      <c r="K182" t="s">
        <v>41</v>
      </c>
      <c r="L182" t="s">
        <v>24</v>
      </c>
      <c r="M182">
        <f>IF(H182="Yes",G182*0.23,0)</f>
        <v>5009.4000000000005</v>
      </c>
      <c r="N182" s="15">
        <f>_xlfn.XLOOKUP(B182,'VAT Rates'!$D$7:$D$12,'VAT Rates'!$E$7:$E$12)</f>
        <v>0.24</v>
      </c>
      <c r="O182">
        <f>IF(H182="Yes",G182*N182,0)</f>
        <v>5227.2</v>
      </c>
      <c r="P182">
        <f>IF(H182="Yes",G182*(_xlfn.XLOOKUP(B182,'VAT Rates'!$D$7:$D$12,'VAT Rates'!$E$7:$E$12)),0)</f>
        <v>5227.2</v>
      </c>
      <c r="Q182" t="b">
        <f t="shared" si="2"/>
        <v>0</v>
      </c>
    </row>
    <row r="183" spans="1:17" x14ac:dyDescent="0.25">
      <c r="A183">
        <v>34756</v>
      </c>
      <c r="B183" t="s">
        <v>42</v>
      </c>
      <c r="C183" t="s">
        <v>37</v>
      </c>
      <c r="D183" s="11">
        <v>492</v>
      </c>
      <c r="E183">
        <v>250.96</v>
      </c>
      <c r="F183">
        <v>299</v>
      </c>
      <c r="G183">
        <f>D183*F183</f>
        <v>147108</v>
      </c>
      <c r="H183" t="s">
        <v>70</v>
      </c>
      <c r="I183">
        <f>(F183-E183)*D183</f>
        <v>23635.679999999997</v>
      </c>
      <c r="J183" s="9">
        <v>45305</v>
      </c>
      <c r="K183" t="s">
        <v>41</v>
      </c>
      <c r="L183" t="s">
        <v>28</v>
      </c>
      <c r="M183">
        <f>IF(H183="Yes",G183*0.23,0)</f>
        <v>33834.840000000004</v>
      </c>
      <c r="N183" s="15">
        <f>_xlfn.XLOOKUP(B183,'VAT Rates'!$D$7:$D$12,'VAT Rates'!$E$7:$E$12)</f>
        <v>0.24</v>
      </c>
      <c r="O183">
        <f>IF(H183="Yes",G183*N183,0)</f>
        <v>35305.919999999998</v>
      </c>
      <c r="P183">
        <f>IF(H183="Yes",G183*(_xlfn.XLOOKUP(B183,'VAT Rates'!$D$7:$D$12,'VAT Rates'!$E$7:$E$12)),0)</f>
        <v>35305.919999999998</v>
      </c>
      <c r="Q183" t="b">
        <f t="shared" si="2"/>
        <v>0</v>
      </c>
    </row>
    <row r="184" spans="1:17" x14ac:dyDescent="0.25">
      <c r="A184">
        <v>35175</v>
      </c>
      <c r="B184" t="s">
        <v>43</v>
      </c>
      <c r="C184" t="s">
        <v>25</v>
      </c>
      <c r="D184" s="11">
        <v>570</v>
      </c>
      <c r="E184">
        <v>3.43</v>
      </c>
      <c r="F184">
        <v>4</v>
      </c>
      <c r="G184">
        <f>D184*F184</f>
        <v>2280</v>
      </c>
      <c r="H184" t="s">
        <v>71</v>
      </c>
      <c r="I184">
        <f>(F184-E184)*D184</f>
        <v>324.89999999999992</v>
      </c>
      <c r="J184" s="9">
        <v>45318</v>
      </c>
      <c r="K184" t="s">
        <v>40</v>
      </c>
      <c r="L184" t="s">
        <v>24</v>
      </c>
      <c r="M184">
        <f>IF(H184="Yes",G184*0.23,0)</f>
        <v>0</v>
      </c>
      <c r="N184" s="15">
        <f>_xlfn.XLOOKUP(B184,'VAT Rates'!$D$7:$D$12,'VAT Rates'!$E$7:$E$12)</f>
        <v>0.21</v>
      </c>
      <c r="O184">
        <f>IF(H184="Yes",G184*N184,0)</f>
        <v>0</v>
      </c>
      <c r="P184">
        <f>IF(H184="Yes",G184*(_xlfn.XLOOKUP(B184,'VAT Rates'!$D$7:$D$12,'VAT Rates'!$E$7:$E$12)),0)</f>
        <v>0</v>
      </c>
      <c r="Q184" t="b">
        <f t="shared" si="2"/>
        <v>0</v>
      </c>
    </row>
    <row r="185" spans="1:17" x14ac:dyDescent="0.25">
      <c r="A185">
        <v>35316</v>
      </c>
      <c r="B185" t="s">
        <v>44</v>
      </c>
      <c r="C185" t="s">
        <v>30</v>
      </c>
      <c r="D185" s="11">
        <v>1967</v>
      </c>
      <c r="E185">
        <v>5.79</v>
      </c>
      <c r="F185">
        <v>7</v>
      </c>
      <c r="G185">
        <f>D185*F185</f>
        <v>13769</v>
      </c>
      <c r="H185" t="s">
        <v>71</v>
      </c>
      <c r="I185">
        <f>(F185-E185)*D185</f>
        <v>2380.0699999999997</v>
      </c>
      <c r="J185" s="9">
        <v>45387</v>
      </c>
      <c r="K185" t="s">
        <v>39</v>
      </c>
      <c r="L185" t="s">
        <v>28</v>
      </c>
      <c r="M185">
        <f>IF(H185="Yes",G185*0.23,0)</f>
        <v>0</v>
      </c>
      <c r="N185" s="15">
        <f>_xlfn.XLOOKUP(B185,'VAT Rates'!$D$7:$D$12,'VAT Rates'!$E$7:$E$12)</f>
        <v>0.22</v>
      </c>
      <c r="O185">
        <f>IF(H185="Yes",G185*N185,0)</f>
        <v>0</v>
      </c>
      <c r="P185">
        <f>IF(H185="Yes",G185*(_xlfn.XLOOKUP(B185,'VAT Rates'!$D$7:$D$12,'VAT Rates'!$E$7:$E$12)),0)</f>
        <v>0</v>
      </c>
      <c r="Q185" t="b">
        <f t="shared" si="2"/>
        <v>0</v>
      </c>
    </row>
    <row r="186" spans="1:17" x14ac:dyDescent="0.25">
      <c r="A186">
        <v>35553</v>
      </c>
      <c r="B186" t="s">
        <v>42</v>
      </c>
      <c r="C186" t="s">
        <v>38</v>
      </c>
      <c r="D186" s="11">
        <v>410</v>
      </c>
      <c r="E186">
        <v>260.99</v>
      </c>
      <c r="F186">
        <v>282</v>
      </c>
      <c r="G186">
        <f>D186*F186</f>
        <v>115620</v>
      </c>
      <c r="H186" t="s">
        <v>70</v>
      </c>
      <c r="I186">
        <f>(F186-E186)*D186</f>
        <v>8614.0999999999967</v>
      </c>
      <c r="J186" s="9">
        <v>45684</v>
      </c>
      <c r="K186" t="s">
        <v>41</v>
      </c>
      <c r="L186" t="s">
        <v>31</v>
      </c>
      <c r="M186">
        <f>IF(H186="Yes",G186*0.23,0)</f>
        <v>26592.600000000002</v>
      </c>
      <c r="N186" s="15">
        <f>_xlfn.XLOOKUP(B186,'VAT Rates'!$D$7:$D$12,'VAT Rates'!$E$7:$E$12)</f>
        <v>0.24</v>
      </c>
      <c r="O186">
        <f>IF(H186="Yes",G186*N186,0)</f>
        <v>27748.799999999999</v>
      </c>
      <c r="P186">
        <f>IF(H186="Yes",G186*(_xlfn.XLOOKUP(B186,'VAT Rates'!$D$7:$D$12,'VAT Rates'!$E$7:$E$12)),0)</f>
        <v>27748.799999999999</v>
      </c>
      <c r="Q186" t="b">
        <f t="shared" si="2"/>
        <v>0</v>
      </c>
    </row>
    <row r="187" spans="1:17" x14ac:dyDescent="0.25">
      <c r="A187">
        <v>35823</v>
      </c>
      <c r="B187" t="s">
        <v>27</v>
      </c>
      <c r="C187" t="s">
        <v>25</v>
      </c>
      <c r="D187" s="11">
        <v>792</v>
      </c>
      <c r="E187">
        <v>3.29</v>
      </c>
      <c r="F187">
        <v>5</v>
      </c>
      <c r="G187">
        <f>D187*F187</f>
        <v>3960</v>
      </c>
      <c r="H187" t="s">
        <v>70</v>
      </c>
      <c r="I187">
        <f>(F187-E187)*D187</f>
        <v>1354.32</v>
      </c>
      <c r="J187" s="9">
        <v>45827</v>
      </c>
      <c r="K187" t="s">
        <v>41</v>
      </c>
      <c r="L187" t="s">
        <v>24</v>
      </c>
      <c r="M187">
        <f>IF(H187="Yes",G187*0.23,0)</f>
        <v>910.80000000000007</v>
      </c>
      <c r="N187" s="15">
        <f>_xlfn.XLOOKUP(B187,'VAT Rates'!$D$7:$D$12,'VAT Rates'!$E$7:$E$12)</f>
        <v>0.19</v>
      </c>
      <c r="O187">
        <f>IF(H187="Yes",G187*N187,0)</f>
        <v>752.4</v>
      </c>
      <c r="P187">
        <f>IF(H187="Yes",G187*(_xlfn.XLOOKUP(B187,'VAT Rates'!$D$7:$D$12,'VAT Rates'!$E$7:$E$12)),0)</f>
        <v>752.4</v>
      </c>
      <c r="Q187" t="b">
        <f t="shared" si="2"/>
        <v>0</v>
      </c>
    </row>
    <row r="188" spans="1:17" x14ac:dyDescent="0.25">
      <c r="A188">
        <v>35944</v>
      </c>
      <c r="B188" t="s">
        <v>42</v>
      </c>
      <c r="C188" t="s">
        <v>30</v>
      </c>
      <c r="D188" s="11">
        <v>2214</v>
      </c>
      <c r="E188">
        <v>5.19</v>
      </c>
      <c r="F188">
        <v>7</v>
      </c>
      <c r="G188">
        <f>D188*F188</f>
        <v>15498</v>
      </c>
      <c r="H188" t="s">
        <v>71</v>
      </c>
      <c r="I188">
        <f>(F188-E188)*D188</f>
        <v>4007.3399999999992</v>
      </c>
      <c r="J188" s="9">
        <v>45301</v>
      </c>
      <c r="K188" t="s">
        <v>39</v>
      </c>
      <c r="L188" t="s">
        <v>28</v>
      </c>
      <c r="M188">
        <f>IF(H188="Yes",G188*0.23,0)</f>
        <v>0</v>
      </c>
      <c r="N188" s="15">
        <f>_xlfn.XLOOKUP(B188,'VAT Rates'!$D$7:$D$12,'VAT Rates'!$E$7:$E$12)</f>
        <v>0.24</v>
      </c>
      <c r="O188">
        <f>IF(H188="Yes",G188*N188,0)</f>
        <v>0</v>
      </c>
      <c r="P188">
        <f>IF(H188="Yes",G188*(_xlfn.XLOOKUP(B188,'VAT Rates'!$D$7:$D$12,'VAT Rates'!$E$7:$E$12)),0)</f>
        <v>0</v>
      </c>
      <c r="Q188" t="b">
        <f t="shared" si="2"/>
        <v>0</v>
      </c>
    </row>
    <row r="189" spans="1:17" x14ac:dyDescent="0.25">
      <c r="A189">
        <v>36095</v>
      </c>
      <c r="B189" t="s">
        <v>32</v>
      </c>
      <c r="C189" t="s">
        <v>35</v>
      </c>
      <c r="D189" s="11">
        <v>662</v>
      </c>
      <c r="E189">
        <v>10.94</v>
      </c>
      <c r="F189">
        <v>15</v>
      </c>
      <c r="G189">
        <f>D189*F189</f>
        <v>9930</v>
      </c>
      <c r="H189" t="s">
        <v>71</v>
      </c>
      <c r="I189">
        <f>(F189-E189)*D189</f>
        <v>2687.7200000000003</v>
      </c>
      <c r="J189" s="9">
        <v>45368</v>
      </c>
      <c r="K189" t="s">
        <v>39</v>
      </c>
      <c r="L189" t="s">
        <v>33</v>
      </c>
      <c r="M189">
        <f>IF(H189="Yes",G189*0.23,0)</f>
        <v>0</v>
      </c>
      <c r="N189" s="15">
        <f>_xlfn.XLOOKUP(B189,'VAT Rates'!$D$7:$D$12,'VAT Rates'!$E$7:$E$12)</f>
        <v>0.23</v>
      </c>
      <c r="O189">
        <f>IF(H189="Yes",G189*N189,0)</f>
        <v>0</v>
      </c>
      <c r="P189">
        <f>IF(H189="Yes",G189*(_xlfn.XLOOKUP(B189,'VAT Rates'!$D$7:$D$12,'VAT Rates'!$E$7:$E$12)),0)</f>
        <v>0</v>
      </c>
      <c r="Q189" t="b">
        <f t="shared" si="2"/>
        <v>0</v>
      </c>
    </row>
    <row r="190" spans="1:17" x14ac:dyDescent="0.25">
      <c r="A190">
        <v>36340</v>
      </c>
      <c r="B190" t="s">
        <v>44</v>
      </c>
      <c r="C190" t="s">
        <v>36</v>
      </c>
      <c r="D190" s="11">
        <v>2009</v>
      </c>
      <c r="E190">
        <v>120.92</v>
      </c>
      <c r="F190">
        <v>175</v>
      </c>
      <c r="G190">
        <f>D190*F190</f>
        <v>351575</v>
      </c>
      <c r="H190" t="s">
        <v>70</v>
      </c>
      <c r="I190">
        <f>(F190-E190)*D190</f>
        <v>108646.72</v>
      </c>
      <c r="J190" s="9">
        <v>45626</v>
      </c>
      <c r="K190" t="s">
        <v>39</v>
      </c>
      <c r="L190" t="s">
        <v>33</v>
      </c>
      <c r="M190">
        <f>IF(H190="Yes",G190*0.23,0)</f>
        <v>80862.25</v>
      </c>
      <c r="N190" s="15">
        <f>_xlfn.XLOOKUP(B190,'VAT Rates'!$D$7:$D$12,'VAT Rates'!$E$7:$E$12)</f>
        <v>0.22</v>
      </c>
      <c r="O190">
        <f>IF(H190="Yes",G190*N190,0)</f>
        <v>77346.5</v>
      </c>
      <c r="P190">
        <f>IF(H190="Yes",G190*(_xlfn.XLOOKUP(B190,'VAT Rates'!$D$7:$D$12,'VAT Rates'!$E$7:$E$12)),0)</f>
        <v>77346.5</v>
      </c>
      <c r="Q190" t="b">
        <f t="shared" si="2"/>
        <v>0</v>
      </c>
    </row>
    <row r="191" spans="1:17" x14ac:dyDescent="0.25">
      <c r="A191">
        <v>36787</v>
      </c>
      <c r="B191" t="s">
        <v>32</v>
      </c>
      <c r="C191" t="s">
        <v>35</v>
      </c>
      <c r="D191" s="11">
        <v>2156</v>
      </c>
      <c r="E191">
        <v>10.54</v>
      </c>
      <c r="F191">
        <v>12</v>
      </c>
      <c r="G191">
        <f>D191*F191</f>
        <v>25872</v>
      </c>
      <c r="H191" t="s">
        <v>70</v>
      </c>
      <c r="I191">
        <f>(F191-E191)*D191</f>
        <v>3147.760000000002</v>
      </c>
      <c r="J191" s="9">
        <v>45299</v>
      </c>
      <c r="K191" t="s">
        <v>41</v>
      </c>
      <c r="L191" t="s">
        <v>33</v>
      </c>
      <c r="M191">
        <f>IF(H191="Yes",G191*0.23,0)</f>
        <v>5950.56</v>
      </c>
      <c r="N191" s="15">
        <f>_xlfn.XLOOKUP(B191,'VAT Rates'!$D$7:$D$12,'VAT Rates'!$E$7:$E$12)</f>
        <v>0.23</v>
      </c>
      <c r="O191">
        <f>IF(H191="Yes",G191*N191,0)</f>
        <v>5950.56</v>
      </c>
      <c r="P191">
        <f>IF(H191="Yes",G191*(_xlfn.XLOOKUP(B191,'VAT Rates'!$D$7:$D$12,'VAT Rates'!$E$7:$E$12)),0)</f>
        <v>5950.56</v>
      </c>
      <c r="Q191" t="b">
        <f t="shared" si="2"/>
        <v>1</v>
      </c>
    </row>
    <row r="192" spans="1:17" x14ac:dyDescent="0.25">
      <c r="A192">
        <v>36823</v>
      </c>
      <c r="B192" t="s">
        <v>32</v>
      </c>
      <c r="C192" t="s">
        <v>37</v>
      </c>
      <c r="D192" s="11">
        <v>2215</v>
      </c>
      <c r="E192">
        <v>250.02</v>
      </c>
      <c r="F192">
        <v>361</v>
      </c>
      <c r="G192">
        <f>D192*F192</f>
        <v>799615</v>
      </c>
      <c r="H192" t="s">
        <v>71</v>
      </c>
      <c r="I192">
        <f>(F192-E192)*D192</f>
        <v>245820.69999999998</v>
      </c>
      <c r="J192" s="9">
        <v>45379</v>
      </c>
      <c r="K192" t="s">
        <v>40</v>
      </c>
      <c r="L192" t="s">
        <v>31</v>
      </c>
      <c r="M192">
        <f>IF(H192="Yes",G192*0.23,0)</f>
        <v>0</v>
      </c>
      <c r="N192" s="15">
        <f>_xlfn.XLOOKUP(B192,'VAT Rates'!$D$7:$D$12,'VAT Rates'!$E$7:$E$12)</f>
        <v>0.23</v>
      </c>
      <c r="O192">
        <f>IF(H192="Yes",G192*N192,0)</f>
        <v>0</v>
      </c>
      <c r="P192">
        <f>IF(H192="Yes",G192*(_xlfn.XLOOKUP(B192,'VAT Rates'!$D$7:$D$12,'VAT Rates'!$E$7:$E$12)),0)</f>
        <v>0</v>
      </c>
      <c r="Q192" t="b">
        <f t="shared" si="2"/>
        <v>1</v>
      </c>
    </row>
    <row r="193" spans="1:17" x14ac:dyDescent="0.25">
      <c r="A193">
        <v>36924</v>
      </c>
      <c r="B193" t="s">
        <v>44</v>
      </c>
      <c r="C193" t="s">
        <v>37</v>
      </c>
      <c r="D193" s="11">
        <v>1326</v>
      </c>
      <c r="E193">
        <v>250.41</v>
      </c>
      <c r="F193">
        <v>291</v>
      </c>
      <c r="G193">
        <f>D193*F193</f>
        <v>385866</v>
      </c>
      <c r="H193" t="s">
        <v>70</v>
      </c>
      <c r="I193">
        <f>(F193-E193)*D193</f>
        <v>53822.340000000004</v>
      </c>
      <c r="J193" s="9">
        <v>45720</v>
      </c>
      <c r="K193" t="s">
        <v>39</v>
      </c>
      <c r="L193" t="s">
        <v>24</v>
      </c>
      <c r="M193">
        <f>IF(H193="Yes",G193*0.23,0)</f>
        <v>88749.180000000008</v>
      </c>
      <c r="N193" s="15">
        <f>_xlfn.XLOOKUP(B193,'VAT Rates'!$D$7:$D$12,'VAT Rates'!$E$7:$E$12)</f>
        <v>0.22</v>
      </c>
      <c r="O193">
        <f>IF(H193="Yes",G193*N193,0)</f>
        <v>84890.52</v>
      </c>
      <c r="P193">
        <f>IF(H193="Yes",G193*(_xlfn.XLOOKUP(B193,'VAT Rates'!$D$7:$D$12,'VAT Rates'!$E$7:$E$12)),0)</f>
        <v>84890.52</v>
      </c>
      <c r="Q193" t="b">
        <f t="shared" si="2"/>
        <v>0</v>
      </c>
    </row>
    <row r="194" spans="1:17" x14ac:dyDescent="0.25">
      <c r="A194">
        <v>37083</v>
      </c>
      <c r="B194" t="s">
        <v>42</v>
      </c>
      <c r="C194" t="s">
        <v>38</v>
      </c>
      <c r="D194" s="11">
        <v>1683</v>
      </c>
      <c r="E194">
        <v>260.86</v>
      </c>
      <c r="F194">
        <v>355</v>
      </c>
      <c r="G194">
        <f>D194*F194</f>
        <v>597465</v>
      </c>
      <c r="H194" t="s">
        <v>71</v>
      </c>
      <c r="I194">
        <f>(F194-E194)*D194</f>
        <v>158437.61999999997</v>
      </c>
      <c r="J194" s="9">
        <v>45404</v>
      </c>
      <c r="K194" t="s">
        <v>40</v>
      </c>
      <c r="L194" t="s">
        <v>24</v>
      </c>
      <c r="M194">
        <f>IF(H194="Yes",G194*0.23,0)</f>
        <v>0</v>
      </c>
      <c r="N194" s="15">
        <f>_xlfn.XLOOKUP(B194,'VAT Rates'!$D$7:$D$12,'VAT Rates'!$E$7:$E$12)</f>
        <v>0.24</v>
      </c>
      <c r="O194">
        <f>IF(H194="Yes",G194*N194,0)</f>
        <v>0</v>
      </c>
      <c r="P194">
        <f>IF(H194="Yes",G194*(_xlfn.XLOOKUP(B194,'VAT Rates'!$D$7:$D$12,'VAT Rates'!$E$7:$E$12)),0)</f>
        <v>0</v>
      </c>
      <c r="Q194" t="b">
        <f t="shared" si="2"/>
        <v>0</v>
      </c>
    </row>
    <row r="195" spans="1:17" x14ac:dyDescent="0.25">
      <c r="A195">
        <v>37140</v>
      </c>
      <c r="B195" t="s">
        <v>32</v>
      </c>
      <c r="C195" t="s">
        <v>25</v>
      </c>
      <c r="D195" s="11">
        <v>1580</v>
      </c>
      <c r="E195">
        <v>3.2</v>
      </c>
      <c r="F195">
        <v>4</v>
      </c>
      <c r="G195">
        <f>D195*F195</f>
        <v>6320</v>
      </c>
      <c r="H195" t="s">
        <v>71</v>
      </c>
      <c r="I195">
        <f>(F195-E195)*D195</f>
        <v>1263.9999999999998</v>
      </c>
      <c r="J195" s="9">
        <v>45225</v>
      </c>
      <c r="K195" t="s">
        <v>40</v>
      </c>
      <c r="L195" t="s">
        <v>31</v>
      </c>
      <c r="M195">
        <f>IF(H195="Yes",G195*0.23,0)</f>
        <v>0</v>
      </c>
      <c r="N195" s="15">
        <f>_xlfn.XLOOKUP(B195,'VAT Rates'!$D$7:$D$12,'VAT Rates'!$E$7:$E$12)</f>
        <v>0.23</v>
      </c>
      <c r="O195">
        <f>IF(H195="Yes",G195*N195,0)</f>
        <v>0</v>
      </c>
      <c r="P195">
        <f>IF(H195="Yes",G195*(_xlfn.XLOOKUP(B195,'VAT Rates'!$D$7:$D$12,'VAT Rates'!$E$7:$E$12)),0)</f>
        <v>0</v>
      </c>
      <c r="Q195" t="b">
        <f t="shared" ref="Q195:Q258" si="3">AND(B195="Ireland",D195&gt;1000)</f>
        <v>1</v>
      </c>
    </row>
    <row r="196" spans="1:17" x14ac:dyDescent="0.25">
      <c r="A196">
        <v>37283</v>
      </c>
      <c r="B196" t="s">
        <v>32</v>
      </c>
      <c r="C196" t="s">
        <v>35</v>
      </c>
      <c r="D196" s="11">
        <v>2931</v>
      </c>
      <c r="E196">
        <v>10.66</v>
      </c>
      <c r="F196">
        <v>13</v>
      </c>
      <c r="G196">
        <f>D196*F196</f>
        <v>38103</v>
      </c>
      <c r="H196" t="s">
        <v>71</v>
      </c>
      <c r="I196">
        <f>(F196-E196)*D196</f>
        <v>6858.54</v>
      </c>
      <c r="J196" s="9">
        <v>45839</v>
      </c>
      <c r="K196" t="s">
        <v>40</v>
      </c>
      <c r="L196" t="s">
        <v>28</v>
      </c>
      <c r="M196">
        <f>IF(H196="Yes",G196*0.23,0)</f>
        <v>0</v>
      </c>
      <c r="N196" s="15">
        <f>_xlfn.XLOOKUP(B196,'VAT Rates'!$D$7:$D$12,'VAT Rates'!$E$7:$E$12)</f>
        <v>0.23</v>
      </c>
      <c r="O196">
        <f>IF(H196="Yes",G196*N196,0)</f>
        <v>0</v>
      </c>
      <c r="P196">
        <f>IF(H196="Yes",G196*(_xlfn.XLOOKUP(B196,'VAT Rates'!$D$7:$D$12,'VAT Rates'!$E$7:$E$12)),0)</f>
        <v>0</v>
      </c>
      <c r="Q196" t="b">
        <f t="shared" si="3"/>
        <v>1</v>
      </c>
    </row>
    <row r="197" spans="1:17" x14ac:dyDescent="0.25">
      <c r="A197">
        <v>37609</v>
      </c>
      <c r="B197" t="s">
        <v>43</v>
      </c>
      <c r="C197" t="s">
        <v>38</v>
      </c>
      <c r="D197" s="11">
        <v>1282</v>
      </c>
      <c r="E197">
        <v>260.8</v>
      </c>
      <c r="F197">
        <v>386</v>
      </c>
      <c r="G197">
        <f>D197*F197</f>
        <v>494852</v>
      </c>
      <c r="H197" t="s">
        <v>71</v>
      </c>
      <c r="I197">
        <f>(F197-E197)*D197</f>
        <v>160506.4</v>
      </c>
      <c r="J197" s="9">
        <v>45850</v>
      </c>
      <c r="K197" t="s">
        <v>40</v>
      </c>
      <c r="L197" t="s">
        <v>24</v>
      </c>
      <c r="M197">
        <f>IF(H197="Yes",G197*0.23,0)</f>
        <v>0</v>
      </c>
      <c r="N197" s="15">
        <f>_xlfn.XLOOKUP(B197,'VAT Rates'!$D$7:$D$12,'VAT Rates'!$E$7:$E$12)</f>
        <v>0.21</v>
      </c>
      <c r="O197">
        <f>IF(H197="Yes",G197*N197,0)</f>
        <v>0</v>
      </c>
      <c r="P197">
        <f>IF(H197="Yes",G197*(_xlfn.XLOOKUP(B197,'VAT Rates'!$D$7:$D$12,'VAT Rates'!$E$7:$E$12)),0)</f>
        <v>0</v>
      </c>
      <c r="Q197" t="b">
        <f t="shared" si="3"/>
        <v>0</v>
      </c>
    </row>
    <row r="198" spans="1:17" x14ac:dyDescent="0.25">
      <c r="A198">
        <v>37736</v>
      </c>
      <c r="B198" t="s">
        <v>42</v>
      </c>
      <c r="C198" t="s">
        <v>35</v>
      </c>
      <c r="D198" s="11">
        <v>1715</v>
      </c>
      <c r="E198">
        <v>10.96</v>
      </c>
      <c r="F198">
        <v>15</v>
      </c>
      <c r="G198">
        <f>D198*F198</f>
        <v>25725</v>
      </c>
      <c r="H198" t="s">
        <v>71</v>
      </c>
      <c r="I198">
        <f>(F198-E198)*D198</f>
        <v>6928.5999999999985</v>
      </c>
      <c r="J198" s="9">
        <v>45390</v>
      </c>
      <c r="K198" t="s">
        <v>41</v>
      </c>
      <c r="L198" t="s">
        <v>24</v>
      </c>
      <c r="M198">
        <f>IF(H198="Yes",G198*0.23,0)</f>
        <v>0</v>
      </c>
      <c r="N198" s="15">
        <f>_xlfn.XLOOKUP(B198,'VAT Rates'!$D$7:$D$12,'VAT Rates'!$E$7:$E$12)</f>
        <v>0.24</v>
      </c>
      <c r="O198">
        <f>IF(H198="Yes",G198*N198,0)</f>
        <v>0</v>
      </c>
      <c r="P198">
        <f>IF(H198="Yes",G198*(_xlfn.XLOOKUP(B198,'VAT Rates'!$D$7:$D$12,'VAT Rates'!$E$7:$E$12)),0)</f>
        <v>0</v>
      </c>
      <c r="Q198" t="b">
        <f t="shared" si="3"/>
        <v>0</v>
      </c>
    </row>
    <row r="199" spans="1:17" x14ac:dyDescent="0.25">
      <c r="A199">
        <v>37745</v>
      </c>
      <c r="B199" t="s">
        <v>43</v>
      </c>
      <c r="C199" t="s">
        <v>25</v>
      </c>
      <c r="D199" s="11">
        <v>263</v>
      </c>
      <c r="E199">
        <v>3.29</v>
      </c>
      <c r="F199">
        <v>5</v>
      </c>
      <c r="G199">
        <f>D199*F199</f>
        <v>1315</v>
      </c>
      <c r="H199" t="s">
        <v>70</v>
      </c>
      <c r="I199">
        <f>(F199-E199)*D199</f>
        <v>449.73</v>
      </c>
      <c r="J199" s="9">
        <v>45326</v>
      </c>
      <c r="K199" t="s">
        <v>40</v>
      </c>
      <c r="L199" t="s">
        <v>24</v>
      </c>
      <c r="M199">
        <f>IF(H199="Yes",G199*0.23,0)</f>
        <v>302.45</v>
      </c>
      <c r="N199" s="15">
        <f>_xlfn.XLOOKUP(B199,'VAT Rates'!$D$7:$D$12,'VAT Rates'!$E$7:$E$12)</f>
        <v>0.21</v>
      </c>
      <c r="O199">
        <f>IF(H199="Yes",G199*N199,0)</f>
        <v>276.14999999999998</v>
      </c>
      <c r="P199">
        <f>IF(H199="Yes",G199*(_xlfn.XLOOKUP(B199,'VAT Rates'!$D$7:$D$12,'VAT Rates'!$E$7:$E$12)),0)</f>
        <v>276.14999999999998</v>
      </c>
      <c r="Q199" t="b">
        <f t="shared" si="3"/>
        <v>0</v>
      </c>
    </row>
    <row r="200" spans="1:17" x14ac:dyDescent="0.25">
      <c r="A200">
        <v>37779</v>
      </c>
      <c r="B200" t="s">
        <v>29</v>
      </c>
      <c r="C200" t="s">
        <v>25</v>
      </c>
      <c r="D200" s="11">
        <v>2178</v>
      </c>
      <c r="E200">
        <v>3.12</v>
      </c>
      <c r="F200">
        <v>4</v>
      </c>
      <c r="G200">
        <f>D200*F200</f>
        <v>8712</v>
      </c>
      <c r="H200" t="s">
        <v>71</v>
      </c>
      <c r="I200">
        <f>(F200-E200)*D200</f>
        <v>1916.6399999999999</v>
      </c>
      <c r="J200" s="9">
        <v>45739</v>
      </c>
      <c r="K200" t="s">
        <v>26</v>
      </c>
      <c r="L200" t="s">
        <v>28</v>
      </c>
      <c r="M200">
        <f>IF(H200="Yes",G200*0.23,0)</f>
        <v>0</v>
      </c>
      <c r="N200" s="15">
        <f>_xlfn.XLOOKUP(B200,'VAT Rates'!$D$7:$D$12,'VAT Rates'!$E$7:$E$12)</f>
        <v>0.2</v>
      </c>
      <c r="O200">
        <f>IF(H200="Yes",G200*N200,0)</f>
        <v>0</v>
      </c>
      <c r="P200">
        <f>IF(H200="Yes",G200*(_xlfn.XLOOKUP(B200,'VAT Rates'!$D$7:$D$12,'VAT Rates'!$E$7:$E$12)),0)</f>
        <v>0</v>
      </c>
      <c r="Q200" t="b">
        <f t="shared" si="3"/>
        <v>0</v>
      </c>
    </row>
    <row r="201" spans="1:17" x14ac:dyDescent="0.25">
      <c r="A201">
        <v>37910</v>
      </c>
      <c r="B201" t="s">
        <v>43</v>
      </c>
      <c r="C201" t="s">
        <v>35</v>
      </c>
      <c r="D201" s="11">
        <v>3450</v>
      </c>
      <c r="E201">
        <v>10.75</v>
      </c>
      <c r="F201">
        <v>13</v>
      </c>
      <c r="G201">
        <f>D201*F201</f>
        <v>44850</v>
      </c>
      <c r="H201" t="s">
        <v>70</v>
      </c>
      <c r="I201">
        <f>(F201-E201)*D201</f>
        <v>7762.5</v>
      </c>
      <c r="J201" s="9">
        <v>45247</v>
      </c>
      <c r="K201" t="s">
        <v>39</v>
      </c>
      <c r="L201" t="s">
        <v>24</v>
      </c>
      <c r="M201">
        <f>IF(H201="Yes",G201*0.23,0)</f>
        <v>10315.5</v>
      </c>
      <c r="N201" s="15">
        <f>_xlfn.XLOOKUP(B201,'VAT Rates'!$D$7:$D$12,'VAT Rates'!$E$7:$E$12)</f>
        <v>0.21</v>
      </c>
      <c r="O201">
        <f>IF(H201="Yes",G201*N201,0)</f>
        <v>9418.5</v>
      </c>
      <c r="P201">
        <f>IF(H201="Yes",G201*(_xlfn.XLOOKUP(B201,'VAT Rates'!$D$7:$D$12,'VAT Rates'!$E$7:$E$12)),0)</f>
        <v>9418.5</v>
      </c>
      <c r="Q201" t="b">
        <f t="shared" si="3"/>
        <v>0</v>
      </c>
    </row>
    <row r="202" spans="1:17" x14ac:dyDescent="0.25">
      <c r="A202">
        <v>37926</v>
      </c>
      <c r="B202" t="s">
        <v>27</v>
      </c>
      <c r="C202" t="s">
        <v>35</v>
      </c>
      <c r="D202" s="11">
        <v>689</v>
      </c>
      <c r="E202">
        <v>10.62</v>
      </c>
      <c r="F202">
        <v>15</v>
      </c>
      <c r="G202">
        <f>D202*F202</f>
        <v>10335</v>
      </c>
      <c r="H202" t="s">
        <v>70</v>
      </c>
      <c r="I202">
        <f>(F202-E202)*D202</f>
        <v>3017.8200000000006</v>
      </c>
      <c r="J202" s="9">
        <v>45631</v>
      </c>
      <c r="K202" t="s">
        <v>39</v>
      </c>
      <c r="L202" t="s">
        <v>34</v>
      </c>
      <c r="M202">
        <f>IF(H202="Yes",G202*0.23,0)</f>
        <v>2377.0500000000002</v>
      </c>
      <c r="N202" s="15">
        <f>_xlfn.XLOOKUP(B202,'VAT Rates'!$D$7:$D$12,'VAT Rates'!$E$7:$E$12)</f>
        <v>0.19</v>
      </c>
      <c r="O202">
        <f>IF(H202="Yes",G202*N202,0)</f>
        <v>1963.65</v>
      </c>
      <c r="P202">
        <f>IF(H202="Yes",G202*(_xlfn.XLOOKUP(B202,'VAT Rates'!$D$7:$D$12,'VAT Rates'!$E$7:$E$12)),0)</f>
        <v>1963.65</v>
      </c>
      <c r="Q202" t="b">
        <f t="shared" si="3"/>
        <v>0</v>
      </c>
    </row>
    <row r="203" spans="1:17" x14ac:dyDescent="0.25">
      <c r="A203">
        <v>37971</v>
      </c>
      <c r="B203" t="s">
        <v>27</v>
      </c>
      <c r="C203" t="s">
        <v>37</v>
      </c>
      <c r="D203" s="11">
        <v>2338</v>
      </c>
      <c r="E203">
        <v>250.47</v>
      </c>
      <c r="F203">
        <v>276</v>
      </c>
      <c r="G203">
        <f>D203*F203</f>
        <v>645288</v>
      </c>
      <c r="H203" t="s">
        <v>71</v>
      </c>
      <c r="I203">
        <f>(F203-E203)*D203</f>
        <v>59689.14</v>
      </c>
      <c r="J203" s="9">
        <v>45767</v>
      </c>
      <c r="K203" t="s">
        <v>40</v>
      </c>
      <c r="L203" t="s">
        <v>24</v>
      </c>
      <c r="M203">
        <f>IF(H203="Yes",G203*0.23,0)</f>
        <v>0</v>
      </c>
      <c r="N203" s="15">
        <f>_xlfn.XLOOKUP(B203,'VAT Rates'!$D$7:$D$12,'VAT Rates'!$E$7:$E$12)</f>
        <v>0.19</v>
      </c>
      <c r="O203">
        <f>IF(H203="Yes",G203*N203,0)</f>
        <v>0</v>
      </c>
      <c r="P203">
        <f>IF(H203="Yes",G203*(_xlfn.XLOOKUP(B203,'VAT Rates'!$D$7:$D$12,'VAT Rates'!$E$7:$E$12)),0)</f>
        <v>0</v>
      </c>
      <c r="Q203" t="b">
        <f t="shared" si="3"/>
        <v>0</v>
      </c>
    </row>
    <row r="204" spans="1:17" x14ac:dyDescent="0.25">
      <c r="A204">
        <v>38120</v>
      </c>
      <c r="B204" t="s">
        <v>27</v>
      </c>
      <c r="C204" t="s">
        <v>35</v>
      </c>
      <c r="D204" s="11">
        <v>1175</v>
      </c>
      <c r="E204">
        <v>10.7</v>
      </c>
      <c r="F204">
        <v>12</v>
      </c>
      <c r="G204">
        <f>D204*F204</f>
        <v>14100</v>
      </c>
      <c r="H204" t="s">
        <v>71</v>
      </c>
      <c r="I204">
        <f>(F204-E204)*D204</f>
        <v>1527.5000000000009</v>
      </c>
      <c r="J204" s="9">
        <v>45610</v>
      </c>
      <c r="K204" t="s">
        <v>41</v>
      </c>
      <c r="L204" t="s">
        <v>28</v>
      </c>
      <c r="M204">
        <f>IF(H204="Yes",G204*0.23,0)</f>
        <v>0</v>
      </c>
      <c r="N204" s="15">
        <f>_xlfn.XLOOKUP(B204,'VAT Rates'!$D$7:$D$12,'VAT Rates'!$E$7:$E$12)</f>
        <v>0.19</v>
      </c>
      <c r="O204">
        <f>IF(H204="Yes",G204*N204,0)</f>
        <v>0</v>
      </c>
      <c r="P204">
        <f>IF(H204="Yes",G204*(_xlfn.XLOOKUP(B204,'VAT Rates'!$D$7:$D$12,'VAT Rates'!$E$7:$E$12)),0)</f>
        <v>0</v>
      </c>
      <c r="Q204" t="b">
        <f t="shared" si="3"/>
        <v>0</v>
      </c>
    </row>
    <row r="205" spans="1:17" x14ac:dyDescent="0.25">
      <c r="A205">
        <v>38315</v>
      </c>
      <c r="B205" t="s">
        <v>44</v>
      </c>
      <c r="C205" t="s">
        <v>30</v>
      </c>
      <c r="D205" s="11">
        <v>708</v>
      </c>
      <c r="E205">
        <v>5.24</v>
      </c>
      <c r="F205">
        <v>7</v>
      </c>
      <c r="G205">
        <f>D205*F205</f>
        <v>4956</v>
      </c>
      <c r="H205" t="s">
        <v>70</v>
      </c>
      <c r="I205">
        <f>(F205-E205)*D205</f>
        <v>1246.08</v>
      </c>
      <c r="J205" s="9">
        <v>45725</v>
      </c>
      <c r="K205" t="s">
        <v>40</v>
      </c>
      <c r="L205" t="s">
        <v>24</v>
      </c>
      <c r="M205">
        <f>IF(H205="Yes",G205*0.23,0)</f>
        <v>1139.8800000000001</v>
      </c>
      <c r="N205" s="15">
        <f>_xlfn.XLOOKUP(B205,'VAT Rates'!$D$7:$D$12,'VAT Rates'!$E$7:$E$12)</f>
        <v>0.22</v>
      </c>
      <c r="O205">
        <f>IF(H205="Yes",G205*N205,0)</f>
        <v>1090.32</v>
      </c>
      <c r="P205">
        <f>IF(H205="Yes",G205*(_xlfn.XLOOKUP(B205,'VAT Rates'!$D$7:$D$12,'VAT Rates'!$E$7:$E$12)),0)</f>
        <v>1090.32</v>
      </c>
      <c r="Q205" t="b">
        <f t="shared" si="3"/>
        <v>0</v>
      </c>
    </row>
    <row r="206" spans="1:17" x14ac:dyDescent="0.25">
      <c r="A206">
        <v>38609</v>
      </c>
      <c r="B206" t="s">
        <v>44</v>
      </c>
      <c r="C206" t="s">
        <v>37</v>
      </c>
      <c r="D206" s="11">
        <v>2001</v>
      </c>
      <c r="E206">
        <v>250.13</v>
      </c>
      <c r="F206">
        <v>278</v>
      </c>
      <c r="G206">
        <f>D206*F206</f>
        <v>556278</v>
      </c>
      <c r="H206" t="s">
        <v>71</v>
      </c>
      <c r="I206">
        <f>(F206-E206)*D206</f>
        <v>55767.87000000001</v>
      </c>
      <c r="J206" s="9">
        <v>45627</v>
      </c>
      <c r="K206" t="s">
        <v>26</v>
      </c>
      <c r="L206" t="s">
        <v>34</v>
      </c>
      <c r="M206">
        <f>IF(H206="Yes",G206*0.23,0)</f>
        <v>0</v>
      </c>
      <c r="N206" s="15">
        <f>_xlfn.XLOOKUP(B206,'VAT Rates'!$D$7:$D$12,'VAT Rates'!$E$7:$E$12)</f>
        <v>0.22</v>
      </c>
      <c r="O206">
        <f>IF(H206="Yes",G206*N206,0)</f>
        <v>0</v>
      </c>
      <c r="P206">
        <f>IF(H206="Yes",G206*(_xlfn.XLOOKUP(B206,'VAT Rates'!$D$7:$D$12,'VAT Rates'!$E$7:$E$12)),0)</f>
        <v>0</v>
      </c>
      <c r="Q206" t="b">
        <f t="shared" si="3"/>
        <v>0</v>
      </c>
    </row>
    <row r="207" spans="1:17" x14ac:dyDescent="0.25">
      <c r="A207">
        <v>38625</v>
      </c>
      <c r="B207" t="s">
        <v>27</v>
      </c>
      <c r="C207" t="s">
        <v>36</v>
      </c>
      <c r="D207" s="11">
        <v>2087</v>
      </c>
      <c r="E207">
        <v>120.47</v>
      </c>
      <c r="F207">
        <v>147</v>
      </c>
      <c r="G207">
        <f>D207*F207</f>
        <v>306789</v>
      </c>
      <c r="H207" t="s">
        <v>71</v>
      </c>
      <c r="I207">
        <f>(F207-E207)*D207</f>
        <v>55368.11</v>
      </c>
      <c r="J207" s="9">
        <v>45264</v>
      </c>
      <c r="K207" t="s">
        <v>40</v>
      </c>
      <c r="L207" t="s">
        <v>33</v>
      </c>
      <c r="M207">
        <f>IF(H207="Yes",G207*0.23,0)</f>
        <v>0</v>
      </c>
      <c r="N207" s="15">
        <f>_xlfn.XLOOKUP(B207,'VAT Rates'!$D$7:$D$12,'VAT Rates'!$E$7:$E$12)</f>
        <v>0.19</v>
      </c>
      <c r="O207">
        <f>IF(H207="Yes",G207*N207,0)</f>
        <v>0</v>
      </c>
      <c r="P207">
        <f>IF(H207="Yes",G207*(_xlfn.XLOOKUP(B207,'VAT Rates'!$D$7:$D$12,'VAT Rates'!$E$7:$E$12)),0)</f>
        <v>0</v>
      </c>
      <c r="Q207" t="b">
        <f t="shared" si="3"/>
        <v>0</v>
      </c>
    </row>
    <row r="208" spans="1:17" x14ac:dyDescent="0.25">
      <c r="A208">
        <v>38909</v>
      </c>
      <c r="B208" t="s">
        <v>29</v>
      </c>
      <c r="C208" t="s">
        <v>38</v>
      </c>
      <c r="D208" s="11">
        <v>1987</v>
      </c>
      <c r="E208">
        <v>260.29000000000002</v>
      </c>
      <c r="F208">
        <v>391</v>
      </c>
      <c r="G208">
        <f>D208*F208</f>
        <v>776917</v>
      </c>
      <c r="H208" t="s">
        <v>70</v>
      </c>
      <c r="I208">
        <f>(F208-E208)*D208</f>
        <v>259720.76999999996</v>
      </c>
      <c r="J208" s="9">
        <v>45577</v>
      </c>
      <c r="K208" t="s">
        <v>40</v>
      </c>
      <c r="L208" t="s">
        <v>33</v>
      </c>
      <c r="M208">
        <f>IF(H208="Yes",G208*0.23,0)</f>
        <v>178690.91</v>
      </c>
      <c r="N208" s="15">
        <f>_xlfn.XLOOKUP(B208,'VAT Rates'!$D$7:$D$12,'VAT Rates'!$E$7:$E$12)</f>
        <v>0.2</v>
      </c>
      <c r="O208">
        <f>IF(H208="Yes",G208*N208,0)</f>
        <v>155383.4</v>
      </c>
      <c r="P208">
        <f>IF(H208="Yes",G208*(_xlfn.XLOOKUP(B208,'VAT Rates'!$D$7:$D$12,'VAT Rates'!$E$7:$E$12)),0)</f>
        <v>155383.4</v>
      </c>
      <c r="Q208" t="b">
        <f t="shared" si="3"/>
        <v>0</v>
      </c>
    </row>
    <row r="209" spans="1:17" x14ac:dyDescent="0.25">
      <c r="A209">
        <v>38910</v>
      </c>
      <c r="B209" t="s">
        <v>27</v>
      </c>
      <c r="C209" t="s">
        <v>36</v>
      </c>
      <c r="D209" s="11">
        <v>660</v>
      </c>
      <c r="E209">
        <v>120.19</v>
      </c>
      <c r="F209">
        <v>133</v>
      </c>
      <c r="G209">
        <f>D209*F209</f>
        <v>87780</v>
      </c>
      <c r="H209" t="s">
        <v>70</v>
      </c>
      <c r="I209">
        <f>(F209-E209)*D209</f>
        <v>8454.6000000000022</v>
      </c>
      <c r="J209" s="9">
        <v>45263</v>
      </c>
      <c r="K209" t="s">
        <v>41</v>
      </c>
      <c r="L209" t="s">
        <v>28</v>
      </c>
      <c r="M209">
        <f>IF(H209="Yes",G209*0.23,0)</f>
        <v>20189.400000000001</v>
      </c>
      <c r="N209" s="15">
        <f>_xlfn.XLOOKUP(B209,'VAT Rates'!$D$7:$D$12,'VAT Rates'!$E$7:$E$12)</f>
        <v>0.19</v>
      </c>
      <c r="O209">
        <f>IF(H209="Yes",G209*N209,0)</f>
        <v>16678.2</v>
      </c>
      <c r="P209">
        <f>IF(H209="Yes",G209*(_xlfn.XLOOKUP(B209,'VAT Rates'!$D$7:$D$12,'VAT Rates'!$E$7:$E$12)),0)</f>
        <v>16678.2</v>
      </c>
      <c r="Q209" t="b">
        <f t="shared" si="3"/>
        <v>0</v>
      </c>
    </row>
    <row r="210" spans="1:17" x14ac:dyDescent="0.25">
      <c r="A210">
        <v>38979</v>
      </c>
      <c r="B210" t="s">
        <v>43</v>
      </c>
      <c r="C210" t="s">
        <v>35</v>
      </c>
      <c r="D210" s="11">
        <v>973</v>
      </c>
      <c r="E210">
        <v>10.119999999999999</v>
      </c>
      <c r="F210">
        <v>15</v>
      </c>
      <c r="G210">
        <f>D210*F210</f>
        <v>14595</v>
      </c>
      <c r="H210" t="s">
        <v>71</v>
      </c>
      <c r="I210">
        <f>(F210-E210)*D210</f>
        <v>4748.2400000000007</v>
      </c>
      <c r="J210" s="9">
        <v>45264</v>
      </c>
      <c r="K210" t="s">
        <v>40</v>
      </c>
      <c r="L210" t="s">
        <v>24</v>
      </c>
      <c r="M210">
        <f>IF(H210="Yes",G210*0.23,0)</f>
        <v>0</v>
      </c>
      <c r="N210" s="15">
        <f>_xlfn.XLOOKUP(B210,'VAT Rates'!$D$7:$D$12,'VAT Rates'!$E$7:$E$12)</f>
        <v>0.21</v>
      </c>
      <c r="O210">
        <f>IF(H210="Yes",G210*N210,0)</f>
        <v>0</v>
      </c>
      <c r="P210">
        <f>IF(H210="Yes",G210*(_xlfn.XLOOKUP(B210,'VAT Rates'!$D$7:$D$12,'VAT Rates'!$E$7:$E$12)),0)</f>
        <v>0</v>
      </c>
      <c r="Q210" t="b">
        <f t="shared" si="3"/>
        <v>0</v>
      </c>
    </row>
    <row r="211" spans="1:17" x14ac:dyDescent="0.25">
      <c r="A211">
        <v>39060</v>
      </c>
      <c r="B211" t="s">
        <v>44</v>
      </c>
      <c r="C211" t="s">
        <v>36</v>
      </c>
      <c r="D211" s="11">
        <v>2092</v>
      </c>
      <c r="E211">
        <v>120.25</v>
      </c>
      <c r="F211">
        <v>123</v>
      </c>
      <c r="G211">
        <f>D211*F211</f>
        <v>257316</v>
      </c>
      <c r="H211" t="s">
        <v>70</v>
      </c>
      <c r="I211">
        <f>(F211-E211)*D211</f>
        <v>5753</v>
      </c>
      <c r="J211" s="9">
        <v>45487</v>
      </c>
      <c r="K211" t="s">
        <v>39</v>
      </c>
      <c r="L211" t="s">
        <v>24</v>
      </c>
      <c r="M211">
        <f>IF(H211="Yes",G211*0.23,0)</f>
        <v>59182.68</v>
      </c>
      <c r="N211" s="15">
        <f>_xlfn.XLOOKUP(B211,'VAT Rates'!$D$7:$D$12,'VAT Rates'!$E$7:$E$12)</f>
        <v>0.22</v>
      </c>
      <c r="O211">
        <f>IF(H211="Yes",G211*N211,0)</f>
        <v>56609.52</v>
      </c>
      <c r="P211">
        <f>IF(H211="Yes",G211*(_xlfn.XLOOKUP(B211,'VAT Rates'!$D$7:$D$12,'VAT Rates'!$E$7:$E$12)),0)</f>
        <v>56609.52</v>
      </c>
      <c r="Q211" t="b">
        <f t="shared" si="3"/>
        <v>0</v>
      </c>
    </row>
    <row r="212" spans="1:17" x14ac:dyDescent="0.25">
      <c r="A212">
        <v>39245</v>
      </c>
      <c r="B212" t="s">
        <v>43</v>
      </c>
      <c r="C212" t="s">
        <v>38</v>
      </c>
      <c r="D212" s="11">
        <v>1953</v>
      </c>
      <c r="E212">
        <v>260.63</v>
      </c>
      <c r="F212">
        <v>360</v>
      </c>
      <c r="G212">
        <f>D212*F212</f>
        <v>703080</v>
      </c>
      <c r="H212" t="s">
        <v>71</v>
      </c>
      <c r="I212">
        <f>(F212-E212)*D212</f>
        <v>194069.61000000002</v>
      </c>
      <c r="J212" s="9">
        <v>45346</v>
      </c>
      <c r="K212" t="s">
        <v>26</v>
      </c>
      <c r="L212" t="s">
        <v>31</v>
      </c>
      <c r="M212">
        <f>IF(H212="Yes",G212*0.23,0)</f>
        <v>0</v>
      </c>
      <c r="N212" s="15">
        <f>_xlfn.XLOOKUP(B212,'VAT Rates'!$D$7:$D$12,'VAT Rates'!$E$7:$E$12)</f>
        <v>0.21</v>
      </c>
      <c r="O212">
        <f>IF(H212="Yes",G212*N212,0)</f>
        <v>0</v>
      </c>
      <c r="P212">
        <f>IF(H212="Yes",G212*(_xlfn.XLOOKUP(B212,'VAT Rates'!$D$7:$D$12,'VAT Rates'!$E$7:$E$12)),0)</f>
        <v>0</v>
      </c>
      <c r="Q212" t="b">
        <f t="shared" si="3"/>
        <v>0</v>
      </c>
    </row>
    <row r="213" spans="1:17" x14ac:dyDescent="0.25">
      <c r="A213">
        <v>39556</v>
      </c>
      <c r="B213" t="s">
        <v>43</v>
      </c>
      <c r="C213" t="s">
        <v>30</v>
      </c>
      <c r="D213" s="11">
        <v>2031</v>
      </c>
      <c r="E213">
        <v>5.95</v>
      </c>
      <c r="F213">
        <v>9</v>
      </c>
      <c r="G213">
        <f>D213*F213</f>
        <v>18279</v>
      </c>
      <c r="H213" t="s">
        <v>70</v>
      </c>
      <c r="I213">
        <f>(F213-E213)*D213</f>
        <v>6194.5499999999993</v>
      </c>
      <c r="J213" s="9">
        <v>45217</v>
      </c>
      <c r="K213" t="s">
        <v>39</v>
      </c>
      <c r="L213" t="s">
        <v>28</v>
      </c>
      <c r="M213">
        <f>IF(H213="Yes",G213*0.23,0)</f>
        <v>4204.17</v>
      </c>
      <c r="N213" s="15">
        <f>_xlfn.XLOOKUP(B213,'VAT Rates'!$D$7:$D$12,'VAT Rates'!$E$7:$E$12)</f>
        <v>0.21</v>
      </c>
      <c r="O213">
        <f>IF(H213="Yes",G213*N213,0)</f>
        <v>3838.5899999999997</v>
      </c>
      <c r="P213">
        <f>IF(H213="Yes",G213*(_xlfn.XLOOKUP(B213,'VAT Rates'!$D$7:$D$12,'VAT Rates'!$E$7:$E$12)),0)</f>
        <v>3838.5899999999997</v>
      </c>
      <c r="Q213" t="b">
        <f t="shared" si="3"/>
        <v>0</v>
      </c>
    </row>
    <row r="214" spans="1:17" x14ac:dyDescent="0.25">
      <c r="A214">
        <v>39623</v>
      </c>
      <c r="B214" t="s">
        <v>29</v>
      </c>
      <c r="C214" t="s">
        <v>30</v>
      </c>
      <c r="D214" s="11">
        <v>1901</v>
      </c>
      <c r="E214">
        <v>5.27</v>
      </c>
      <c r="F214">
        <v>7</v>
      </c>
      <c r="G214">
        <f>D214*F214</f>
        <v>13307</v>
      </c>
      <c r="H214" t="s">
        <v>71</v>
      </c>
      <c r="I214">
        <f>(F214-E214)*D214</f>
        <v>3288.7300000000009</v>
      </c>
      <c r="J214" s="9">
        <v>45849</v>
      </c>
      <c r="K214" t="s">
        <v>39</v>
      </c>
      <c r="L214" t="s">
        <v>31</v>
      </c>
      <c r="M214">
        <f>IF(H214="Yes",G214*0.23,0)</f>
        <v>0</v>
      </c>
      <c r="N214" s="15">
        <f>_xlfn.XLOOKUP(B214,'VAT Rates'!$D$7:$D$12,'VAT Rates'!$E$7:$E$12)</f>
        <v>0.2</v>
      </c>
      <c r="O214">
        <f>IF(H214="Yes",G214*N214,0)</f>
        <v>0</v>
      </c>
      <c r="P214">
        <f>IF(H214="Yes",G214*(_xlfn.XLOOKUP(B214,'VAT Rates'!$D$7:$D$12,'VAT Rates'!$E$7:$E$12)),0)</f>
        <v>0</v>
      </c>
      <c r="Q214" t="b">
        <f t="shared" si="3"/>
        <v>0</v>
      </c>
    </row>
    <row r="215" spans="1:17" x14ac:dyDescent="0.25">
      <c r="A215">
        <v>39769</v>
      </c>
      <c r="B215" t="s">
        <v>42</v>
      </c>
      <c r="C215" t="s">
        <v>30</v>
      </c>
      <c r="D215" s="11">
        <v>1727</v>
      </c>
      <c r="E215">
        <v>5.92</v>
      </c>
      <c r="F215">
        <v>9</v>
      </c>
      <c r="G215">
        <f>D215*F215</f>
        <v>15543</v>
      </c>
      <c r="H215" t="s">
        <v>71</v>
      </c>
      <c r="I215">
        <f>(F215-E215)*D215</f>
        <v>5319.16</v>
      </c>
      <c r="J215" s="9">
        <v>45385</v>
      </c>
      <c r="K215" t="s">
        <v>41</v>
      </c>
      <c r="L215" t="s">
        <v>24</v>
      </c>
      <c r="M215">
        <f>IF(H215="Yes",G215*0.23,0)</f>
        <v>0</v>
      </c>
      <c r="N215" s="15">
        <f>_xlfn.XLOOKUP(B215,'VAT Rates'!$D$7:$D$12,'VAT Rates'!$E$7:$E$12)</f>
        <v>0.24</v>
      </c>
      <c r="O215">
        <f>IF(H215="Yes",G215*N215,0)</f>
        <v>0</v>
      </c>
      <c r="P215">
        <f>IF(H215="Yes",G215*(_xlfn.XLOOKUP(B215,'VAT Rates'!$D$7:$D$12,'VAT Rates'!$E$7:$E$12)),0)</f>
        <v>0</v>
      </c>
      <c r="Q215" t="b">
        <f t="shared" si="3"/>
        <v>0</v>
      </c>
    </row>
    <row r="216" spans="1:17" x14ac:dyDescent="0.25">
      <c r="A216">
        <v>39945</v>
      </c>
      <c r="B216" t="s">
        <v>29</v>
      </c>
      <c r="C216" t="s">
        <v>37</v>
      </c>
      <c r="D216" s="11">
        <v>3874</v>
      </c>
      <c r="E216">
        <v>250.22</v>
      </c>
      <c r="F216">
        <v>366</v>
      </c>
      <c r="G216">
        <f>D216*F216</f>
        <v>1417884</v>
      </c>
      <c r="H216" t="s">
        <v>70</v>
      </c>
      <c r="I216">
        <f>(F216-E216)*D216</f>
        <v>448531.72000000003</v>
      </c>
      <c r="J216" s="9">
        <v>45439</v>
      </c>
      <c r="K216" t="s">
        <v>41</v>
      </c>
      <c r="L216" t="s">
        <v>28</v>
      </c>
      <c r="M216">
        <f>IF(H216="Yes",G216*0.23,0)</f>
        <v>326113.32</v>
      </c>
      <c r="N216" s="15">
        <f>_xlfn.XLOOKUP(B216,'VAT Rates'!$D$7:$D$12,'VAT Rates'!$E$7:$E$12)</f>
        <v>0.2</v>
      </c>
      <c r="O216">
        <f>IF(H216="Yes",G216*N216,0)</f>
        <v>283576.8</v>
      </c>
      <c r="P216">
        <f>IF(H216="Yes",G216*(_xlfn.XLOOKUP(B216,'VAT Rates'!$D$7:$D$12,'VAT Rates'!$E$7:$E$12)),0)</f>
        <v>283576.8</v>
      </c>
      <c r="Q216" t="b">
        <f t="shared" si="3"/>
        <v>0</v>
      </c>
    </row>
    <row r="217" spans="1:17" x14ac:dyDescent="0.25">
      <c r="A217">
        <v>40018</v>
      </c>
      <c r="B217" t="s">
        <v>29</v>
      </c>
      <c r="C217" t="s">
        <v>25</v>
      </c>
      <c r="D217" s="11">
        <v>2145</v>
      </c>
      <c r="E217">
        <v>3.7</v>
      </c>
      <c r="F217">
        <v>5</v>
      </c>
      <c r="G217">
        <f>D217*F217</f>
        <v>10725</v>
      </c>
      <c r="H217" t="s">
        <v>70</v>
      </c>
      <c r="I217">
        <f>(F217-E217)*D217</f>
        <v>2788.4999999999995</v>
      </c>
      <c r="J217" s="9">
        <v>45583</v>
      </c>
      <c r="K217" t="s">
        <v>39</v>
      </c>
      <c r="L217" t="s">
        <v>24</v>
      </c>
      <c r="M217">
        <f>IF(H217="Yes",G217*0.23,0)</f>
        <v>2466.75</v>
      </c>
      <c r="N217" s="15">
        <f>_xlfn.XLOOKUP(B217,'VAT Rates'!$D$7:$D$12,'VAT Rates'!$E$7:$E$12)</f>
        <v>0.2</v>
      </c>
      <c r="O217">
        <f>IF(H217="Yes",G217*N217,0)</f>
        <v>2145</v>
      </c>
      <c r="P217">
        <f>IF(H217="Yes",G217*(_xlfn.XLOOKUP(B217,'VAT Rates'!$D$7:$D$12,'VAT Rates'!$E$7:$E$12)),0)</f>
        <v>2145</v>
      </c>
      <c r="Q217" t="b">
        <f t="shared" si="3"/>
        <v>0</v>
      </c>
    </row>
    <row r="218" spans="1:17" x14ac:dyDescent="0.25">
      <c r="A218">
        <v>40201</v>
      </c>
      <c r="B218" t="s">
        <v>27</v>
      </c>
      <c r="C218" t="s">
        <v>38</v>
      </c>
      <c r="D218" s="11">
        <v>1907</v>
      </c>
      <c r="E218">
        <v>260.77</v>
      </c>
      <c r="F218">
        <v>363</v>
      </c>
      <c r="G218">
        <f>D218*F218</f>
        <v>692241</v>
      </c>
      <c r="H218" t="s">
        <v>70</v>
      </c>
      <c r="I218">
        <f>(F218-E218)*D218</f>
        <v>194952.61000000004</v>
      </c>
      <c r="J218" s="9">
        <v>45802</v>
      </c>
      <c r="K218" t="s">
        <v>39</v>
      </c>
      <c r="L218" t="s">
        <v>24</v>
      </c>
      <c r="M218">
        <f>IF(H218="Yes",G218*0.23,0)</f>
        <v>159215.43</v>
      </c>
      <c r="N218" s="15">
        <f>_xlfn.XLOOKUP(B218,'VAT Rates'!$D$7:$D$12,'VAT Rates'!$E$7:$E$12)</f>
        <v>0.19</v>
      </c>
      <c r="O218">
        <f>IF(H218="Yes",G218*N218,0)</f>
        <v>131525.79</v>
      </c>
      <c r="P218">
        <f>IF(H218="Yes",G218*(_xlfn.XLOOKUP(B218,'VAT Rates'!$D$7:$D$12,'VAT Rates'!$E$7:$E$12)),0)</f>
        <v>131525.79</v>
      </c>
      <c r="Q218" t="b">
        <f t="shared" si="3"/>
        <v>0</v>
      </c>
    </row>
    <row r="219" spans="1:17" x14ac:dyDescent="0.25">
      <c r="A219">
        <v>40276</v>
      </c>
      <c r="B219" t="s">
        <v>42</v>
      </c>
      <c r="C219" t="s">
        <v>25</v>
      </c>
      <c r="D219" s="11">
        <v>1540</v>
      </c>
      <c r="E219">
        <v>3.51</v>
      </c>
      <c r="F219">
        <v>5</v>
      </c>
      <c r="G219">
        <f>D219*F219</f>
        <v>7700</v>
      </c>
      <c r="H219" t="s">
        <v>71</v>
      </c>
      <c r="I219">
        <f>(F219-E219)*D219</f>
        <v>2294.6000000000004</v>
      </c>
      <c r="J219" s="9">
        <v>45266</v>
      </c>
      <c r="K219" t="s">
        <v>40</v>
      </c>
      <c r="L219" t="s">
        <v>33</v>
      </c>
      <c r="M219">
        <f>IF(H219="Yes",G219*0.23,0)</f>
        <v>0</v>
      </c>
      <c r="N219" s="15">
        <f>_xlfn.XLOOKUP(B219,'VAT Rates'!$D$7:$D$12,'VAT Rates'!$E$7:$E$12)</f>
        <v>0.24</v>
      </c>
      <c r="O219">
        <f>IF(H219="Yes",G219*N219,0)</f>
        <v>0</v>
      </c>
      <c r="P219">
        <f>IF(H219="Yes",G219*(_xlfn.XLOOKUP(B219,'VAT Rates'!$D$7:$D$12,'VAT Rates'!$E$7:$E$12)),0)</f>
        <v>0</v>
      </c>
      <c r="Q219" t="b">
        <f t="shared" si="3"/>
        <v>0</v>
      </c>
    </row>
    <row r="220" spans="1:17" x14ac:dyDescent="0.25">
      <c r="A220">
        <v>40315</v>
      </c>
      <c r="B220" t="s">
        <v>32</v>
      </c>
      <c r="C220" t="s">
        <v>25</v>
      </c>
      <c r="D220" s="11">
        <v>2851</v>
      </c>
      <c r="E220">
        <v>3.33</v>
      </c>
      <c r="F220">
        <v>5</v>
      </c>
      <c r="G220">
        <f>D220*F220</f>
        <v>14255</v>
      </c>
      <c r="H220" t="s">
        <v>70</v>
      </c>
      <c r="I220">
        <f>(F220-E220)*D220</f>
        <v>4761.17</v>
      </c>
      <c r="J220" s="9">
        <v>45594</v>
      </c>
      <c r="K220" t="s">
        <v>39</v>
      </c>
      <c r="L220" t="s">
        <v>24</v>
      </c>
      <c r="M220">
        <f>IF(H220="Yes",G220*0.23,0)</f>
        <v>3278.65</v>
      </c>
      <c r="N220" s="15">
        <f>_xlfn.XLOOKUP(B220,'VAT Rates'!$D$7:$D$12,'VAT Rates'!$E$7:$E$12)</f>
        <v>0.23</v>
      </c>
      <c r="O220">
        <f>IF(H220="Yes",G220*N220,0)</f>
        <v>3278.65</v>
      </c>
      <c r="P220">
        <f>IF(H220="Yes",G220*(_xlfn.XLOOKUP(B220,'VAT Rates'!$D$7:$D$12,'VAT Rates'!$E$7:$E$12)),0)</f>
        <v>3278.65</v>
      </c>
      <c r="Q220" t="b">
        <f t="shared" si="3"/>
        <v>1</v>
      </c>
    </row>
    <row r="221" spans="1:17" x14ac:dyDescent="0.25">
      <c r="A221">
        <v>40479</v>
      </c>
      <c r="B221" t="s">
        <v>42</v>
      </c>
      <c r="C221" t="s">
        <v>36</v>
      </c>
      <c r="D221" s="11">
        <v>1493</v>
      </c>
      <c r="E221">
        <v>120.19</v>
      </c>
      <c r="F221">
        <v>144</v>
      </c>
      <c r="G221">
        <f>D221*F221</f>
        <v>214992</v>
      </c>
      <c r="H221" t="s">
        <v>70</v>
      </c>
      <c r="I221">
        <f>(F221-E221)*D221</f>
        <v>35548.33</v>
      </c>
      <c r="J221" s="9">
        <v>45770</v>
      </c>
      <c r="K221" t="s">
        <v>26</v>
      </c>
      <c r="L221" t="s">
        <v>24</v>
      </c>
      <c r="M221">
        <f>IF(H221="Yes",G221*0.23,0)</f>
        <v>49448.160000000003</v>
      </c>
      <c r="N221" s="15">
        <f>_xlfn.XLOOKUP(B221,'VAT Rates'!$D$7:$D$12,'VAT Rates'!$E$7:$E$12)</f>
        <v>0.24</v>
      </c>
      <c r="O221">
        <f>IF(H221="Yes",G221*N221,0)</f>
        <v>51598.079999999994</v>
      </c>
      <c r="P221">
        <f>IF(H221="Yes",G221*(_xlfn.XLOOKUP(B221,'VAT Rates'!$D$7:$D$12,'VAT Rates'!$E$7:$E$12)),0)</f>
        <v>51598.079999999994</v>
      </c>
      <c r="Q221" t="b">
        <f t="shared" si="3"/>
        <v>0</v>
      </c>
    </row>
    <row r="222" spans="1:17" x14ac:dyDescent="0.25">
      <c r="A222">
        <v>40522</v>
      </c>
      <c r="B222" t="s">
        <v>32</v>
      </c>
      <c r="C222" t="s">
        <v>37</v>
      </c>
      <c r="D222" s="11">
        <v>570</v>
      </c>
      <c r="E222">
        <v>250.03</v>
      </c>
      <c r="F222">
        <v>331</v>
      </c>
      <c r="G222">
        <f>D222*F222</f>
        <v>188670</v>
      </c>
      <c r="H222" t="s">
        <v>70</v>
      </c>
      <c r="I222">
        <f>(F222-E222)*D222</f>
        <v>46152.9</v>
      </c>
      <c r="J222" s="9">
        <v>45721</v>
      </c>
      <c r="K222" t="s">
        <v>40</v>
      </c>
      <c r="L222" t="s">
        <v>24</v>
      </c>
      <c r="M222">
        <f>IF(H222="Yes",G222*0.23,0)</f>
        <v>43394.1</v>
      </c>
      <c r="N222" s="15">
        <f>_xlfn.XLOOKUP(B222,'VAT Rates'!$D$7:$D$12,'VAT Rates'!$E$7:$E$12)</f>
        <v>0.23</v>
      </c>
      <c r="O222">
        <f>IF(H222="Yes",G222*N222,0)</f>
        <v>43394.1</v>
      </c>
      <c r="P222">
        <f>IF(H222="Yes",G222*(_xlfn.XLOOKUP(B222,'VAT Rates'!$D$7:$D$12,'VAT Rates'!$E$7:$E$12)),0)</f>
        <v>43394.1</v>
      </c>
      <c r="Q222" t="b">
        <f t="shared" si="3"/>
        <v>0</v>
      </c>
    </row>
    <row r="223" spans="1:17" x14ac:dyDescent="0.25">
      <c r="A223">
        <v>40760</v>
      </c>
      <c r="B223" t="s">
        <v>27</v>
      </c>
      <c r="C223" t="s">
        <v>35</v>
      </c>
      <c r="D223" s="11">
        <v>807</v>
      </c>
      <c r="E223">
        <v>10.06</v>
      </c>
      <c r="F223">
        <v>13</v>
      </c>
      <c r="G223">
        <f>D223*F223</f>
        <v>10491</v>
      </c>
      <c r="H223" t="s">
        <v>70</v>
      </c>
      <c r="I223">
        <f>(F223-E223)*D223</f>
        <v>2372.5799999999995</v>
      </c>
      <c r="J223" s="9">
        <v>45784</v>
      </c>
      <c r="K223" t="s">
        <v>41</v>
      </c>
      <c r="L223" t="s">
        <v>34</v>
      </c>
      <c r="M223">
        <f>IF(H223="Yes",G223*0.23,0)</f>
        <v>2412.9300000000003</v>
      </c>
      <c r="N223" s="15">
        <f>_xlfn.XLOOKUP(B223,'VAT Rates'!$D$7:$D$12,'VAT Rates'!$E$7:$E$12)</f>
        <v>0.19</v>
      </c>
      <c r="O223">
        <f>IF(H223="Yes",G223*N223,0)</f>
        <v>1993.29</v>
      </c>
      <c r="P223">
        <f>IF(H223="Yes",G223*(_xlfn.XLOOKUP(B223,'VAT Rates'!$D$7:$D$12,'VAT Rates'!$E$7:$E$12)),0)</f>
        <v>1993.29</v>
      </c>
      <c r="Q223" t="b">
        <f t="shared" si="3"/>
        <v>0</v>
      </c>
    </row>
    <row r="224" spans="1:17" x14ac:dyDescent="0.25">
      <c r="A224">
        <v>40800</v>
      </c>
      <c r="B224" t="s">
        <v>42</v>
      </c>
      <c r="C224" t="s">
        <v>35</v>
      </c>
      <c r="D224" s="11">
        <v>1607</v>
      </c>
      <c r="E224">
        <v>10.34</v>
      </c>
      <c r="F224">
        <v>13</v>
      </c>
      <c r="G224">
        <f>D224*F224</f>
        <v>20891</v>
      </c>
      <c r="H224" t="s">
        <v>70</v>
      </c>
      <c r="I224">
        <f>(F224-E224)*D224</f>
        <v>4274.62</v>
      </c>
      <c r="J224" s="9">
        <v>45570</v>
      </c>
      <c r="K224" t="s">
        <v>40</v>
      </c>
      <c r="L224" t="s">
        <v>34</v>
      </c>
      <c r="M224">
        <f>IF(H224="Yes",G224*0.23,0)</f>
        <v>4804.93</v>
      </c>
      <c r="N224" s="15">
        <f>_xlfn.XLOOKUP(B224,'VAT Rates'!$D$7:$D$12,'VAT Rates'!$E$7:$E$12)</f>
        <v>0.24</v>
      </c>
      <c r="O224">
        <f>IF(H224="Yes",G224*N224,0)</f>
        <v>5013.84</v>
      </c>
      <c r="P224">
        <f>IF(H224="Yes",G224*(_xlfn.XLOOKUP(B224,'VAT Rates'!$D$7:$D$12,'VAT Rates'!$E$7:$E$12)),0)</f>
        <v>5013.84</v>
      </c>
      <c r="Q224" t="b">
        <f t="shared" si="3"/>
        <v>0</v>
      </c>
    </row>
    <row r="225" spans="1:17" x14ac:dyDescent="0.25">
      <c r="A225">
        <v>40882</v>
      </c>
      <c r="B225" t="s">
        <v>32</v>
      </c>
      <c r="C225" t="s">
        <v>35</v>
      </c>
      <c r="D225" s="11">
        <v>2327</v>
      </c>
      <c r="E225">
        <v>10.69</v>
      </c>
      <c r="F225">
        <v>14</v>
      </c>
      <c r="G225">
        <f>D225*F225</f>
        <v>32578</v>
      </c>
      <c r="H225" t="s">
        <v>71</v>
      </c>
      <c r="I225">
        <f>(F225-E225)*D225</f>
        <v>7702.3700000000008</v>
      </c>
      <c r="J225" s="9">
        <v>45409</v>
      </c>
      <c r="K225" t="s">
        <v>40</v>
      </c>
      <c r="L225" t="s">
        <v>24</v>
      </c>
      <c r="M225">
        <f>IF(H225="Yes",G225*0.23,0)</f>
        <v>0</v>
      </c>
      <c r="N225" s="15">
        <f>_xlfn.XLOOKUP(B225,'VAT Rates'!$D$7:$D$12,'VAT Rates'!$E$7:$E$12)</f>
        <v>0.23</v>
      </c>
      <c r="O225">
        <f>IF(H225="Yes",G225*N225,0)</f>
        <v>0</v>
      </c>
      <c r="P225">
        <f>IF(H225="Yes",G225*(_xlfn.XLOOKUP(B225,'VAT Rates'!$D$7:$D$12,'VAT Rates'!$E$7:$E$12)),0)</f>
        <v>0</v>
      </c>
      <c r="Q225" t="b">
        <f t="shared" si="3"/>
        <v>1</v>
      </c>
    </row>
    <row r="226" spans="1:17" x14ac:dyDescent="0.25">
      <c r="A226">
        <v>41208</v>
      </c>
      <c r="B226" t="s">
        <v>44</v>
      </c>
      <c r="C226" t="s">
        <v>38</v>
      </c>
      <c r="D226" s="11">
        <v>552</v>
      </c>
      <c r="E226">
        <v>260.41000000000003</v>
      </c>
      <c r="F226">
        <v>316</v>
      </c>
      <c r="G226">
        <f>D226*F226</f>
        <v>174432</v>
      </c>
      <c r="H226" t="s">
        <v>71</v>
      </c>
      <c r="I226">
        <f>(F226-E226)*D226</f>
        <v>30685.679999999986</v>
      </c>
      <c r="J226" s="9">
        <v>45533</v>
      </c>
      <c r="K226" t="s">
        <v>40</v>
      </c>
      <c r="L226" t="s">
        <v>24</v>
      </c>
      <c r="M226">
        <f>IF(H226="Yes",G226*0.23,0)</f>
        <v>0</v>
      </c>
      <c r="N226" s="15">
        <f>_xlfn.XLOOKUP(B226,'VAT Rates'!$D$7:$D$12,'VAT Rates'!$E$7:$E$12)</f>
        <v>0.22</v>
      </c>
      <c r="O226">
        <f>IF(H226="Yes",G226*N226,0)</f>
        <v>0</v>
      </c>
      <c r="P226">
        <f>IF(H226="Yes",G226*(_xlfn.XLOOKUP(B226,'VAT Rates'!$D$7:$D$12,'VAT Rates'!$E$7:$E$12)),0)</f>
        <v>0</v>
      </c>
      <c r="Q226" t="b">
        <f t="shared" si="3"/>
        <v>0</v>
      </c>
    </row>
    <row r="227" spans="1:17" x14ac:dyDescent="0.25">
      <c r="A227">
        <v>41212</v>
      </c>
      <c r="B227" t="s">
        <v>44</v>
      </c>
      <c r="C227" t="s">
        <v>37</v>
      </c>
      <c r="D227" s="11">
        <v>269</v>
      </c>
      <c r="E227">
        <v>250.22</v>
      </c>
      <c r="F227">
        <v>373</v>
      </c>
      <c r="G227">
        <f>D227*F227</f>
        <v>100337</v>
      </c>
      <c r="H227" t="s">
        <v>71</v>
      </c>
      <c r="I227">
        <f>(F227-E227)*D227</f>
        <v>33027.82</v>
      </c>
      <c r="J227" s="9">
        <v>45228</v>
      </c>
      <c r="K227" t="s">
        <v>41</v>
      </c>
      <c r="L227" t="s">
        <v>34</v>
      </c>
      <c r="M227">
        <f>IF(H227="Yes",G227*0.23,0)</f>
        <v>0</v>
      </c>
      <c r="N227" s="15">
        <f>_xlfn.XLOOKUP(B227,'VAT Rates'!$D$7:$D$12,'VAT Rates'!$E$7:$E$12)</f>
        <v>0.22</v>
      </c>
      <c r="O227">
        <f>IF(H227="Yes",G227*N227,0)</f>
        <v>0</v>
      </c>
      <c r="P227">
        <f>IF(H227="Yes",G227*(_xlfn.XLOOKUP(B227,'VAT Rates'!$D$7:$D$12,'VAT Rates'!$E$7:$E$12)),0)</f>
        <v>0</v>
      </c>
      <c r="Q227" t="b">
        <f t="shared" si="3"/>
        <v>0</v>
      </c>
    </row>
    <row r="228" spans="1:17" x14ac:dyDescent="0.25">
      <c r="A228">
        <v>41331</v>
      </c>
      <c r="B228" t="s">
        <v>29</v>
      </c>
      <c r="C228" t="s">
        <v>35</v>
      </c>
      <c r="D228" s="11">
        <v>2385</v>
      </c>
      <c r="E228">
        <v>10.72</v>
      </c>
      <c r="F228">
        <v>12</v>
      </c>
      <c r="G228">
        <f>D228*F228</f>
        <v>28620</v>
      </c>
      <c r="H228" t="s">
        <v>70</v>
      </c>
      <c r="I228">
        <f>(F228-E228)*D228</f>
        <v>3052.7999999999984</v>
      </c>
      <c r="J228" s="9">
        <v>45850</v>
      </c>
      <c r="K228" t="s">
        <v>40</v>
      </c>
      <c r="L228" t="s">
        <v>33</v>
      </c>
      <c r="M228">
        <f>IF(H228="Yes",G228*0.23,0)</f>
        <v>6582.6</v>
      </c>
      <c r="N228" s="15">
        <f>_xlfn.XLOOKUP(B228,'VAT Rates'!$D$7:$D$12,'VAT Rates'!$E$7:$E$12)</f>
        <v>0.2</v>
      </c>
      <c r="O228">
        <f>IF(H228="Yes",G228*N228,0)</f>
        <v>5724</v>
      </c>
      <c r="P228">
        <f>IF(H228="Yes",G228*(_xlfn.XLOOKUP(B228,'VAT Rates'!$D$7:$D$12,'VAT Rates'!$E$7:$E$12)),0)</f>
        <v>5724</v>
      </c>
      <c r="Q228" t="b">
        <f t="shared" si="3"/>
        <v>0</v>
      </c>
    </row>
    <row r="229" spans="1:17" x14ac:dyDescent="0.25">
      <c r="A229">
        <v>41629</v>
      </c>
      <c r="B229" t="s">
        <v>32</v>
      </c>
      <c r="C229" t="s">
        <v>37</v>
      </c>
      <c r="D229" s="11">
        <v>2663</v>
      </c>
      <c r="E229">
        <v>250.69</v>
      </c>
      <c r="F229">
        <v>321</v>
      </c>
      <c r="G229">
        <f>D229*F229</f>
        <v>854823</v>
      </c>
      <c r="H229" t="s">
        <v>71</v>
      </c>
      <c r="I229">
        <f>(F229-E229)*D229</f>
        <v>187235.53</v>
      </c>
      <c r="J229" s="9">
        <v>45518</v>
      </c>
      <c r="K229" t="s">
        <v>40</v>
      </c>
      <c r="L229" t="s">
        <v>24</v>
      </c>
      <c r="M229">
        <f>IF(H229="Yes",G229*0.23,0)</f>
        <v>0</v>
      </c>
      <c r="N229" s="15">
        <f>_xlfn.XLOOKUP(B229,'VAT Rates'!$D$7:$D$12,'VAT Rates'!$E$7:$E$12)</f>
        <v>0.23</v>
      </c>
      <c r="O229">
        <f>IF(H229="Yes",G229*N229,0)</f>
        <v>0</v>
      </c>
      <c r="P229">
        <f>IF(H229="Yes",G229*(_xlfn.XLOOKUP(B229,'VAT Rates'!$D$7:$D$12,'VAT Rates'!$E$7:$E$12)),0)</f>
        <v>0</v>
      </c>
      <c r="Q229" t="b">
        <f t="shared" si="3"/>
        <v>1</v>
      </c>
    </row>
    <row r="230" spans="1:17" x14ac:dyDescent="0.25">
      <c r="A230">
        <v>41743</v>
      </c>
      <c r="B230" t="s">
        <v>42</v>
      </c>
      <c r="C230" t="s">
        <v>30</v>
      </c>
      <c r="D230" s="11">
        <v>1660</v>
      </c>
      <c r="E230">
        <v>5.15</v>
      </c>
      <c r="F230">
        <v>6</v>
      </c>
      <c r="G230">
        <f>D230*F230</f>
        <v>9960</v>
      </c>
      <c r="H230" t="s">
        <v>70</v>
      </c>
      <c r="I230">
        <f>(F230-E230)*D230</f>
        <v>1410.9999999999993</v>
      </c>
      <c r="J230" s="9">
        <v>45631</v>
      </c>
      <c r="K230" t="s">
        <v>39</v>
      </c>
      <c r="L230" t="s">
        <v>33</v>
      </c>
      <c r="M230">
        <f>IF(H230="Yes",G230*0.23,0)</f>
        <v>2290.8000000000002</v>
      </c>
      <c r="N230" s="15">
        <f>_xlfn.XLOOKUP(B230,'VAT Rates'!$D$7:$D$12,'VAT Rates'!$E$7:$E$12)</f>
        <v>0.24</v>
      </c>
      <c r="O230">
        <f>IF(H230="Yes",G230*N230,0)</f>
        <v>2390.4</v>
      </c>
      <c r="P230">
        <f>IF(H230="Yes",G230*(_xlfn.XLOOKUP(B230,'VAT Rates'!$D$7:$D$12,'VAT Rates'!$E$7:$E$12)),0)</f>
        <v>2390.4</v>
      </c>
      <c r="Q230" t="b">
        <f t="shared" si="3"/>
        <v>0</v>
      </c>
    </row>
    <row r="231" spans="1:17" x14ac:dyDescent="0.25">
      <c r="A231">
        <v>41770</v>
      </c>
      <c r="B231" t="s">
        <v>42</v>
      </c>
      <c r="C231" t="s">
        <v>37</v>
      </c>
      <c r="D231" s="11">
        <v>2903</v>
      </c>
      <c r="E231">
        <v>250.32</v>
      </c>
      <c r="F231">
        <v>356</v>
      </c>
      <c r="G231">
        <f>D231*F231</f>
        <v>1033468</v>
      </c>
      <c r="H231" t="s">
        <v>70</v>
      </c>
      <c r="I231">
        <f>(F231-E231)*D231</f>
        <v>306789.04000000004</v>
      </c>
      <c r="J231" s="9">
        <v>45243</v>
      </c>
      <c r="K231" t="s">
        <v>41</v>
      </c>
      <c r="L231" t="s">
        <v>24</v>
      </c>
      <c r="M231">
        <f>IF(H231="Yes",G231*0.23,0)</f>
        <v>237697.64</v>
      </c>
      <c r="N231" s="15">
        <f>_xlfn.XLOOKUP(B231,'VAT Rates'!$D$7:$D$12,'VAT Rates'!$E$7:$E$12)</f>
        <v>0.24</v>
      </c>
      <c r="O231">
        <f>IF(H231="Yes",G231*N231,0)</f>
        <v>248032.31999999998</v>
      </c>
      <c r="P231">
        <f>IF(H231="Yes",G231*(_xlfn.XLOOKUP(B231,'VAT Rates'!$D$7:$D$12,'VAT Rates'!$E$7:$E$12)),0)</f>
        <v>248032.31999999998</v>
      </c>
      <c r="Q231" t="b">
        <f t="shared" si="3"/>
        <v>0</v>
      </c>
    </row>
    <row r="232" spans="1:17" x14ac:dyDescent="0.25">
      <c r="A232">
        <v>41771</v>
      </c>
      <c r="B232" t="s">
        <v>29</v>
      </c>
      <c r="C232" t="s">
        <v>36</v>
      </c>
      <c r="D232" s="11">
        <v>639</v>
      </c>
      <c r="E232">
        <v>120.61</v>
      </c>
      <c r="F232">
        <v>145</v>
      </c>
      <c r="G232">
        <f>D232*F232</f>
        <v>92655</v>
      </c>
      <c r="H232" t="s">
        <v>71</v>
      </c>
      <c r="I232">
        <f>(F232-E232)*D232</f>
        <v>15585.210000000001</v>
      </c>
      <c r="J232" s="9">
        <v>45388</v>
      </c>
      <c r="K232" t="s">
        <v>41</v>
      </c>
      <c r="L232" t="s">
        <v>24</v>
      </c>
      <c r="M232">
        <f>IF(H232="Yes",G232*0.23,0)</f>
        <v>0</v>
      </c>
      <c r="N232" s="15">
        <f>_xlfn.XLOOKUP(B232,'VAT Rates'!$D$7:$D$12,'VAT Rates'!$E$7:$E$12)</f>
        <v>0.2</v>
      </c>
      <c r="O232">
        <f>IF(H232="Yes",G232*N232,0)</f>
        <v>0</v>
      </c>
      <c r="P232">
        <f>IF(H232="Yes",G232*(_xlfn.XLOOKUP(B232,'VAT Rates'!$D$7:$D$12,'VAT Rates'!$E$7:$E$12)),0)</f>
        <v>0</v>
      </c>
      <c r="Q232" t="b">
        <f t="shared" si="3"/>
        <v>0</v>
      </c>
    </row>
    <row r="233" spans="1:17" x14ac:dyDescent="0.25">
      <c r="A233">
        <v>41860</v>
      </c>
      <c r="B233" t="s">
        <v>43</v>
      </c>
      <c r="C233" t="s">
        <v>38</v>
      </c>
      <c r="D233" s="11">
        <v>2071</v>
      </c>
      <c r="E233">
        <v>260.08</v>
      </c>
      <c r="F233">
        <v>383</v>
      </c>
      <c r="G233">
        <f>D233*F233</f>
        <v>793193</v>
      </c>
      <c r="H233" t="s">
        <v>71</v>
      </c>
      <c r="I233">
        <f>(F233-E233)*D233</f>
        <v>254567.32000000004</v>
      </c>
      <c r="J233" s="9">
        <v>45554</v>
      </c>
      <c r="K233" t="s">
        <v>40</v>
      </c>
      <c r="L233" t="s">
        <v>24</v>
      </c>
      <c r="M233">
        <f>IF(H233="Yes",G233*0.23,0)</f>
        <v>0</v>
      </c>
      <c r="N233" s="15">
        <f>_xlfn.XLOOKUP(B233,'VAT Rates'!$D$7:$D$12,'VAT Rates'!$E$7:$E$12)</f>
        <v>0.21</v>
      </c>
      <c r="O233">
        <f>IF(H233="Yes",G233*N233,0)</f>
        <v>0</v>
      </c>
      <c r="P233">
        <f>IF(H233="Yes",G233*(_xlfn.XLOOKUP(B233,'VAT Rates'!$D$7:$D$12,'VAT Rates'!$E$7:$E$12)),0)</f>
        <v>0</v>
      </c>
      <c r="Q233" t="b">
        <f t="shared" si="3"/>
        <v>0</v>
      </c>
    </row>
    <row r="234" spans="1:17" x14ac:dyDescent="0.25">
      <c r="A234">
        <v>41942</v>
      </c>
      <c r="B234" t="s">
        <v>27</v>
      </c>
      <c r="C234" t="s">
        <v>35</v>
      </c>
      <c r="D234" s="11">
        <v>1513</v>
      </c>
      <c r="E234">
        <v>10.11</v>
      </c>
      <c r="F234">
        <v>13</v>
      </c>
      <c r="G234">
        <f>D234*F234</f>
        <v>19669</v>
      </c>
      <c r="H234" t="s">
        <v>70</v>
      </c>
      <c r="I234">
        <f>(F234-E234)*D234</f>
        <v>4372.5700000000006</v>
      </c>
      <c r="J234" s="9">
        <v>45319</v>
      </c>
      <c r="K234" t="s">
        <v>26</v>
      </c>
      <c r="L234" t="s">
        <v>24</v>
      </c>
      <c r="M234">
        <f>IF(H234="Yes",G234*0.23,0)</f>
        <v>4523.87</v>
      </c>
      <c r="N234" s="15">
        <f>_xlfn.XLOOKUP(B234,'VAT Rates'!$D$7:$D$12,'VAT Rates'!$E$7:$E$12)</f>
        <v>0.19</v>
      </c>
      <c r="O234">
        <f>IF(H234="Yes",G234*N234,0)</f>
        <v>3737.11</v>
      </c>
      <c r="P234">
        <f>IF(H234="Yes",G234*(_xlfn.XLOOKUP(B234,'VAT Rates'!$D$7:$D$12,'VAT Rates'!$E$7:$E$12)),0)</f>
        <v>3737.11</v>
      </c>
      <c r="Q234" t="b">
        <f t="shared" si="3"/>
        <v>0</v>
      </c>
    </row>
    <row r="235" spans="1:17" x14ac:dyDescent="0.25">
      <c r="A235">
        <v>41943</v>
      </c>
      <c r="B235" t="s">
        <v>32</v>
      </c>
      <c r="C235" t="s">
        <v>35</v>
      </c>
      <c r="D235" s="11">
        <v>1823</v>
      </c>
      <c r="E235">
        <v>10.45</v>
      </c>
      <c r="F235">
        <v>11</v>
      </c>
      <c r="G235">
        <f>D235*F235</f>
        <v>20053</v>
      </c>
      <c r="H235" t="s">
        <v>71</v>
      </c>
      <c r="I235">
        <f>(F235-E235)*D235</f>
        <v>1002.6500000000013</v>
      </c>
      <c r="J235" s="9">
        <v>45713</v>
      </c>
      <c r="K235" t="s">
        <v>39</v>
      </c>
      <c r="L235" t="s">
        <v>33</v>
      </c>
      <c r="M235">
        <f>IF(H235="Yes",G235*0.23,0)</f>
        <v>0</v>
      </c>
      <c r="N235" s="15">
        <f>_xlfn.XLOOKUP(B235,'VAT Rates'!$D$7:$D$12,'VAT Rates'!$E$7:$E$12)</f>
        <v>0.23</v>
      </c>
      <c r="O235">
        <f>IF(H235="Yes",G235*N235,0)</f>
        <v>0</v>
      </c>
      <c r="P235">
        <f>IF(H235="Yes",G235*(_xlfn.XLOOKUP(B235,'VAT Rates'!$D$7:$D$12,'VAT Rates'!$E$7:$E$12)),0)</f>
        <v>0</v>
      </c>
      <c r="Q235" t="b">
        <f t="shared" si="3"/>
        <v>1</v>
      </c>
    </row>
    <row r="236" spans="1:17" x14ac:dyDescent="0.25">
      <c r="A236">
        <v>41947</v>
      </c>
      <c r="B236" t="s">
        <v>42</v>
      </c>
      <c r="C236" t="s">
        <v>25</v>
      </c>
      <c r="D236" s="11">
        <v>2470</v>
      </c>
      <c r="E236">
        <v>3.38</v>
      </c>
      <c r="F236">
        <v>5</v>
      </c>
      <c r="G236">
        <f>D236*F236</f>
        <v>12350</v>
      </c>
      <c r="H236" t="s">
        <v>70</v>
      </c>
      <c r="I236">
        <f>(F236-E236)*D236</f>
        <v>4001.4</v>
      </c>
      <c r="J236" s="9">
        <v>45317</v>
      </c>
      <c r="K236" t="s">
        <v>26</v>
      </c>
      <c r="L236" t="s">
        <v>28</v>
      </c>
      <c r="M236">
        <f>IF(H236="Yes",G236*0.23,0)</f>
        <v>2840.5</v>
      </c>
      <c r="N236" s="15">
        <f>_xlfn.XLOOKUP(B236,'VAT Rates'!$D$7:$D$12,'VAT Rates'!$E$7:$E$12)</f>
        <v>0.24</v>
      </c>
      <c r="O236">
        <f>IF(H236="Yes",G236*N236,0)</f>
        <v>2964</v>
      </c>
      <c r="P236">
        <f>IF(H236="Yes",G236*(_xlfn.XLOOKUP(B236,'VAT Rates'!$D$7:$D$12,'VAT Rates'!$E$7:$E$12)),0)</f>
        <v>2964</v>
      </c>
      <c r="Q236" t="b">
        <f t="shared" si="3"/>
        <v>0</v>
      </c>
    </row>
    <row r="237" spans="1:17" x14ac:dyDescent="0.25">
      <c r="A237">
        <v>42036</v>
      </c>
      <c r="B237" t="s">
        <v>42</v>
      </c>
      <c r="C237" t="s">
        <v>35</v>
      </c>
      <c r="D237" s="11">
        <v>1197</v>
      </c>
      <c r="E237">
        <v>10.02</v>
      </c>
      <c r="F237">
        <v>14</v>
      </c>
      <c r="G237">
        <f>D237*F237</f>
        <v>16758</v>
      </c>
      <c r="H237" t="s">
        <v>71</v>
      </c>
      <c r="I237">
        <f>(F237-E237)*D237</f>
        <v>4764.0600000000004</v>
      </c>
      <c r="J237" s="9">
        <v>45594</v>
      </c>
      <c r="K237" t="s">
        <v>41</v>
      </c>
      <c r="L237" t="s">
        <v>24</v>
      </c>
      <c r="M237">
        <f>IF(H237="Yes",G237*0.23,0)</f>
        <v>0</v>
      </c>
      <c r="N237" s="15">
        <f>_xlfn.XLOOKUP(B237,'VAT Rates'!$D$7:$D$12,'VAT Rates'!$E$7:$E$12)</f>
        <v>0.24</v>
      </c>
      <c r="O237">
        <f>IF(H237="Yes",G237*N237,0)</f>
        <v>0</v>
      </c>
      <c r="P237">
        <f>IF(H237="Yes",G237*(_xlfn.XLOOKUP(B237,'VAT Rates'!$D$7:$D$12,'VAT Rates'!$E$7:$E$12)),0)</f>
        <v>0</v>
      </c>
      <c r="Q237" t="b">
        <f t="shared" si="3"/>
        <v>0</v>
      </c>
    </row>
    <row r="238" spans="1:17" x14ac:dyDescent="0.25">
      <c r="A238">
        <v>42111</v>
      </c>
      <c r="B238" t="s">
        <v>27</v>
      </c>
      <c r="C238" t="s">
        <v>25</v>
      </c>
      <c r="D238" s="11">
        <v>1085</v>
      </c>
      <c r="E238">
        <v>3.06</v>
      </c>
      <c r="F238">
        <v>5</v>
      </c>
      <c r="G238">
        <f>D238*F238</f>
        <v>5425</v>
      </c>
      <c r="H238" t="s">
        <v>71</v>
      </c>
      <c r="I238">
        <f>(F238-E238)*D238</f>
        <v>2104.9</v>
      </c>
      <c r="J238" s="9">
        <v>45659</v>
      </c>
      <c r="K238" t="s">
        <v>41</v>
      </c>
      <c r="L238" t="s">
        <v>33</v>
      </c>
      <c r="M238">
        <f>IF(H238="Yes",G238*0.23,0)</f>
        <v>0</v>
      </c>
      <c r="N238" s="15">
        <f>_xlfn.XLOOKUP(B238,'VAT Rates'!$D$7:$D$12,'VAT Rates'!$E$7:$E$12)</f>
        <v>0.19</v>
      </c>
      <c r="O238">
        <f>IF(H238="Yes",G238*N238,0)</f>
        <v>0</v>
      </c>
      <c r="P238">
        <f>IF(H238="Yes",G238*(_xlfn.XLOOKUP(B238,'VAT Rates'!$D$7:$D$12,'VAT Rates'!$E$7:$E$12)),0)</f>
        <v>0</v>
      </c>
      <c r="Q238" t="b">
        <f t="shared" si="3"/>
        <v>0</v>
      </c>
    </row>
    <row r="239" spans="1:17" x14ac:dyDescent="0.25">
      <c r="A239">
        <v>42141</v>
      </c>
      <c r="B239" t="s">
        <v>29</v>
      </c>
      <c r="C239" t="s">
        <v>35</v>
      </c>
      <c r="D239" s="11">
        <v>2167</v>
      </c>
      <c r="E239">
        <v>10.94</v>
      </c>
      <c r="F239">
        <v>14</v>
      </c>
      <c r="G239">
        <f>D239*F239</f>
        <v>30338</v>
      </c>
      <c r="H239" t="s">
        <v>71</v>
      </c>
      <c r="I239">
        <f>(F239-E239)*D239</f>
        <v>6631.0200000000013</v>
      </c>
      <c r="J239" s="9">
        <v>45223</v>
      </c>
      <c r="K239" t="s">
        <v>41</v>
      </c>
      <c r="L239" t="s">
        <v>28</v>
      </c>
      <c r="M239">
        <f>IF(H239="Yes",G239*0.23,0)</f>
        <v>0</v>
      </c>
      <c r="N239" s="15">
        <f>_xlfn.XLOOKUP(B239,'VAT Rates'!$D$7:$D$12,'VAT Rates'!$E$7:$E$12)</f>
        <v>0.2</v>
      </c>
      <c r="O239">
        <f>IF(H239="Yes",G239*N239,0)</f>
        <v>0</v>
      </c>
      <c r="P239">
        <f>IF(H239="Yes",G239*(_xlfn.XLOOKUP(B239,'VAT Rates'!$D$7:$D$12,'VAT Rates'!$E$7:$E$12)),0)</f>
        <v>0</v>
      </c>
      <c r="Q239" t="b">
        <f t="shared" si="3"/>
        <v>0</v>
      </c>
    </row>
    <row r="240" spans="1:17" x14ac:dyDescent="0.25">
      <c r="A240">
        <v>42597</v>
      </c>
      <c r="B240" t="s">
        <v>44</v>
      </c>
      <c r="C240" t="s">
        <v>25</v>
      </c>
      <c r="D240" s="11">
        <v>923</v>
      </c>
      <c r="E240">
        <v>3.84</v>
      </c>
      <c r="F240">
        <v>5</v>
      </c>
      <c r="G240">
        <f>D240*F240</f>
        <v>4615</v>
      </c>
      <c r="H240" t="s">
        <v>70</v>
      </c>
      <c r="I240">
        <f>(F240-E240)*D240</f>
        <v>1070.68</v>
      </c>
      <c r="J240" s="9">
        <v>45751</v>
      </c>
      <c r="K240" t="s">
        <v>41</v>
      </c>
      <c r="L240" t="s">
        <v>24</v>
      </c>
      <c r="M240">
        <f>IF(H240="Yes",G240*0.23,0)</f>
        <v>1061.45</v>
      </c>
      <c r="N240" s="15">
        <f>_xlfn.XLOOKUP(B240,'VAT Rates'!$D$7:$D$12,'VAT Rates'!$E$7:$E$12)</f>
        <v>0.22</v>
      </c>
      <c r="O240">
        <f>IF(H240="Yes",G240*N240,0)</f>
        <v>1015.3</v>
      </c>
      <c r="P240">
        <f>IF(H240="Yes",G240*(_xlfn.XLOOKUP(B240,'VAT Rates'!$D$7:$D$12,'VAT Rates'!$E$7:$E$12)),0)</f>
        <v>1015.3</v>
      </c>
      <c r="Q240" t="b">
        <f t="shared" si="3"/>
        <v>0</v>
      </c>
    </row>
    <row r="241" spans="1:17" x14ac:dyDescent="0.25">
      <c r="A241">
        <v>42771</v>
      </c>
      <c r="B241" t="s">
        <v>43</v>
      </c>
      <c r="C241" t="s">
        <v>36</v>
      </c>
      <c r="D241" s="11">
        <v>2907</v>
      </c>
      <c r="E241">
        <v>120.72</v>
      </c>
      <c r="F241">
        <v>171</v>
      </c>
      <c r="G241">
        <f>D241*F241</f>
        <v>497097</v>
      </c>
      <c r="H241" t="s">
        <v>70</v>
      </c>
      <c r="I241">
        <f>(F241-E241)*D241</f>
        <v>146163.96</v>
      </c>
      <c r="J241" s="9">
        <v>45784</v>
      </c>
      <c r="K241" t="s">
        <v>40</v>
      </c>
      <c r="L241" t="s">
        <v>24</v>
      </c>
      <c r="M241">
        <f>IF(H241="Yes",G241*0.23,0)</f>
        <v>114332.31000000001</v>
      </c>
      <c r="N241" s="15">
        <f>_xlfn.XLOOKUP(B241,'VAT Rates'!$D$7:$D$12,'VAT Rates'!$E$7:$E$12)</f>
        <v>0.21</v>
      </c>
      <c r="O241">
        <f>IF(H241="Yes",G241*N241,0)</f>
        <v>104390.37</v>
      </c>
      <c r="P241">
        <f>IF(H241="Yes",G241*(_xlfn.XLOOKUP(B241,'VAT Rates'!$D$7:$D$12,'VAT Rates'!$E$7:$E$12)),0)</f>
        <v>104390.37</v>
      </c>
      <c r="Q241" t="b">
        <f t="shared" si="3"/>
        <v>0</v>
      </c>
    </row>
    <row r="242" spans="1:17" x14ac:dyDescent="0.25">
      <c r="A242">
        <v>42904</v>
      </c>
      <c r="B242" t="s">
        <v>32</v>
      </c>
      <c r="C242" t="s">
        <v>35</v>
      </c>
      <c r="D242" s="11">
        <v>2074</v>
      </c>
      <c r="E242">
        <v>10.9</v>
      </c>
      <c r="F242">
        <v>16</v>
      </c>
      <c r="G242">
        <f>D242*F242</f>
        <v>33184</v>
      </c>
      <c r="H242" t="s">
        <v>70</v>
      </c>
      <c r="I242">
        <f>(F242-E242)*D242</f>
        <v>10577.4</v>
      </c>
      <c r="J242" s="9">
        <v>45180</v>
      </c>
      <c r="K242" t="s">
        <v>39</v>
      </c>
      <c r="L242" t="s">
        <v>24</v>
      </c>
      <c r="M242">
        <f>IF(H242="Yes",G242*0.23,0)</f>
        <v>7632.3200000000006</v>
      </c>
      <c r="N242" s="15">
        <f>_xlfn.XLOOKUP(B242,'VAT Rates'!$D$7:$D$12,'VAT Rates'!$E$7:$E$12)</f>
        <v>0.23</v>
      </c>
      <c r="O242">
        <f>IF(H242="Yes",G242*N242,0)</f>
        <v>7632.3200000000006</v>
      </c>
      <c r="P242">
        <f>IF(H242="Yes",G242*(_xlfn.XLOOKUP(B242,'VAT Rates'!$D$7:$D$12,'VAT Rates'!$E$7:$E$12)),0)</f>
        <v>7632.3200000000006</v>
      </c>
      <c r="Q242" t="b">
        <f t="shared" si="3"/>
        <v>1</v>
      </c>
    </row>
    <row r="243" spans="1:17" x14ac:dyDescent="0.25">
      <c r="A243">
        <v>43004</v>
      </c>
      <c r="B243" t="s">
        <v>44</v>
      </c>
      <c r="C243" t="s">
        <v>35</v>
      </c>
      <c r="D243" s="11">
        <v>723</v>
      </c>
      <c r="E243">
        <v>10.31</v>
      </c>
      <c r="F243">
        <v>12</v>
      </c>
      <c r="G243">
        <f>D243*F243</f>
        <v>8676</v>
      </c>
      <c r="H243" t="s">
        <v>71</v>
      </c>
      <c r="I243">
        <f>(F243-E243)*D243</f>
        <v>1221.8699999999997</v>
      </c>
      <c r="J243" s="9">
        <v>45584</v>
      </c>
      <c r="K243" t="s">
        <v>41</v>
      </c>
      <c r="L243" t="s">
        <v>24</v>
      </c>
      <c r="M243">
        <f>IF(H243="Yes",G243*0.23,0)</f>
        <v>0</v>
      </c>
      <c r="N243" s="15">
        <f>_xlfn.XLOOKUP(B243,'VAT Rates'!$D$7:$D$12,'VAT Rates'!$E$7:$E$12)</f>
        <v>0.22</v>
      </c>
      <c r="O243">
        <f>IF(H243="Yes",G243*N243,0)</f>
        <v>0</v>
      </c>
      <c r="P243">
        <f>IF(H243="Yes",G243*(_xlfn.XLOOKUP(B243,'VAT Rates'!$D$7:$D$12,'VAT Rates'!$E$7:$E$12)),0)</f>
        <v>0</v>
      </c>
      <c r="Q243" t="b">
        <f t="shared" si="3"/>
        <v>0</v>
      </c>
    </row>
    <row r="244" spans="1:17" x14ac:dyDescent="0.25">
      <c r="A244">
        <v>43178</v>
      </c>
      <c r="B244" t="s">
        <v>42</v>
      </c>
      <c r="C244" t="s">
        <v>38</v>
      </c>
      <c r="D244" s="11">
        <v>2157</v>
      </c>
      <c r="E244">
        <v>260.45999999999998</v>
      </c>
      <c r="F244">
        <v>347</v>
      </c>
      <c r="G244">
        <f>D244*F244</f>
        <v>748479</v>
      </c>
      <c r="H244" t="s">
        <v>71</v>
      </c>
      <c r="I244">
        <f>(F244-E244)*D244</f>
        <v>186666.78000000006</v>
      </c>
      <c r="J244" s="9">
        <v>45348</v>
      </c>
      <c r="K244" t="s">
        <v>41</v>
      </c>
      <c r="L244" t="s">
        <v>28</v>
      </c>
      <c r="M244">
        <f>IF(H244="Yes",G244*0.23,0)</f>
        <v>0</v>
      </c>
      <c r="N244" s="15">
        <f>_xlfn.XLOOKUP(B244,'VAT Rates'!$D$7:$D$12,'VAT Rates'!$E$7:$E$12)</f>
        <v>0.24</v>
      </c>
      <c r="O244">
        <f>IF(H244="Yes",G244*N244,0)</f>
        <v>0</v>
      </c>
      <c r="P244">
        <f>IF(H244="Yes",G244*(_xlfn.XLOOKUP(B244,'VAT Rates'!$D$7:$D$12,'VAT Rates'!$E$7:$E$12)),0)</f>
        <v>0</v>
      </c>
      <c r="Q244" t="b">
        <f t="shared" si="3"/>
        <v>0</v>
      </c>
    </row>
    <row r="245" spans="1:17" x14ac:dyDescent="0.25">
      <c r="A245">
        <v>43218</v>
      </c>
      <c r="B245" t="s">
        <v>27</v>
      </c>
      <c r="C245" t="s">
        <v>35</v>
      </c>
      <c r="D245" s="11">
        <v>1158</v>
      </c>
      <c r="E245">
        <v>10.07</v>
      </c>
      <c r="F245">
        <v>15</v>
      </c>
      <c r="G245">
        <f>D245*F245</f>
        <v>17370</v>
      </c>
      <c r="H245" t="s">
        <v>71</v>
      </c>
      <c r="I245">
        <f>(F245-E245)*D245</f>
        <v>5708.94</v>
      </c>
      <c r="J245" s="9">
        <v>45759</v>
      </c>
      <c r="K245" t="s">
        <v>41</v>
      </c>
      <c r="L245" t="s">
        <v>24</v>
      </c>
      <c r="M245">
        <f>IF(H245="Yes",G245*0.23,0)</f>
        <v>0</v>
      </c>
      <c r="N245" s="15">
        <f>_xlfn.XLOOKUP(B245,'VAT Rates'!$D$7:$D$12,'VAT Rates'!$E$7:$E$12)</f>
        <v>0.19</v>
      </c>
      <c r="O245">
        <f>IF(H245="Yes",G245*N245,0)</f>
        <v>0</v>
      </c>
      <c r="P245">
        <f>IF(H245="Yes",G245*(_xlfn.XLOOKUP(B245,'VAT Rates'!$D$7:$D$12,'VAT Rates'!$E$7:$E$12)),0)</f>
        <v>0</v>
      </c>
      <c r="Q245" t="b">
        <f t="shared" si="3"/>
        <v>0</v>
      </c>
    </row>
    <row r="246" spans="1:17" x14ac:dyDescent="0.25">
      <c r="A246">
        <v>43457</v>
      </c>
      <c r="B246" t="s">
        <v>29</v>
      </c>
      <c r="C246" t="s">
        <v>35</v>
      </c>
      <c r="D246" s="11">
        <v>1324</v>
      </c>
      <c r="E246">
        <v>10.64</v>
      </c>
      <c r="F246">
        <v>15</v>
      </c>
      <c r="G246">
        <f>D246*F246</f>
        <v>19860</v>
      </c>
      <c r="H246" t="s">
        <v>70</v>
      </c>
      <c r="I246">
        <f>(F246-E246)*D246</f>
        <v>5772.6399999999994</v>
      </c>
      <c r="J246" s="9">
        <v>45481</v>
      </c>
      <c r="K246" t="s">
        <v>40</v>
      </c>
      <c r="L246" t="s">
        <v>34</v>
      </c>
      <c r="M246">
        <f>IF(H246="Yes",G246*0.23,0)</f>
        <v>4567.8</v>
      </c>
      <c r="N246" s="15">
        <f>_xlfn.XLOOKUP(B246,'VAT Rates'!$D$7:$D$12,'VAT Rates'!$E$7:$E$12)</f>
        <v>0.2</v>
      </c>
      <c r="O246">
        <f>IF(H246="Yes",G246*N246,0)</f>
        <v>3972</v>
      </c>
      <c r="P246">
        <f>IF(H246="Yes",G246*(_xlfn.XLOOKUP(B246,'VAT Rates'!$D$7:$D$12,'VAT Rates'!$E$7:$E$12)),0)</f>
        <v>3972</v>
      </c>
      <c r="Q246" t="b">
        <f t="shared" si="3"/>
        <v>0</v>
      </c>
    </row>
    <row r="247" spans="1:17" x14ac:dyDescent="0.25">
      <c r="A247">
        <v>43511</v>
      </c>
      <c r="B247" t="s">
        <v>32</v>
      </c>
      <c r="C247" t="s">
        <v>30</v>
      </c>
      <c r="D247" s="11">
        <v>1375</v>
      </c>
      <c r="E247">
        <v>5.07</v>
      </c>
      <c r="F247">
        <v>6</v>
      </c>
      <c r="G247">
        <f>D247*F247</f>
        <v>8250</v>
      </c>
      <c r="H247" t="s">
        <v>70</v>
      </c>
      <c r="I247">
        <f>(F247-E247)*D247</f>
        <v>1278.7499999999995</v>
      </c>
      <c r="J247" s="9">
        <v>45831</v>
      </c>
      <c r="K247" t="s">
        <v>39</v>
      </c>
      <c r="L247" t="s">
        <v>24</v>
      </c>
      <c r="M247">
        <f>IF(H247="Yes",G247*0.23,0)</f>
        <v>1897.5</v>
      </c>
      <c r="N247" s="15">
        <f>_xlfn.XLOOKUP(B247,'VAT Rates'!$D$7:$D$12,'VAT Rates'!$E$7:$E$12)</f>
        <v>0.23</v>
      </c>
      <c r="O247">
        <f>IF(H247="Yes",G247*N247,0)</f>
        <v>1897.5</v>
      </c>
      <c r="P247">
        <f>IF(H247="Yes",G247*(_xlfn.XLOOKUP(B247,'VAT Rates'!$D$7:$D$12,'VAT Rates'!$E$7:$E$12)),0)</f>
        <v>1897.5</v>
      </c>
      <c r="Q247" t="b">
        <f t="shared" si="3"/>
        <v>1</v>
      </c>
    </row>
    <row r="248" spans="1:17" x14ac:dyDescent="0.25">
      <c r="A248">
        <v>43580</v>
      </c>
      <c r="B248" t="s">
        <v>29</v>
      </c>
      <c r="C248" t="s">
        <v>30</v>
      </c>
      <c r="D248" s="11">
        <v>322</v>
      </c>
      <c r="E248">
        <v>5.0999999999999996</v>
      </c>
      <c r="F248">
        <v>7</v>
      </c>
      <c r="G248">
        <f>D248*F248</f>
        <v>2254</v>
      </c>
      <c r="H248" t="s">
        <v>71</v>
      </c>
      <c r="I248">
        <f>(F248-E248)*D248</f>
        <v>611.80000000000007</v>
      </c>
      <c r="J248" s="9">
        <v>45804</v>
      </c>
      <c r="K248" t="s">
        <v>40</v>
      </c>
      <c r="L248" t="s">
        <v>34</v>
      </c>
      <c r="M248">
        <f>IF(H248="Yes",G248*0.23,0)</f>
        <v>0</v>
      </c>
      <c r="N248" s="15">
        <f>_xlfn.XLOOKUP(B248,'VAT Rates'!$D$7:$D$12,'VAT Rates'!$E$7:$E$12)</f>
        <v>0.2</v>
      </c>
      <c r="O248">
        <f>IF(H248="Yes",G248*N248,0)</f>
        <v>0</v>
      </c>
      <c r="P248">
        <f>IF(H248="Yes",G248*(_xlfn.XLOOKUP(B248,'VAT Rates'!$D$7:$D$12,'VAT Rates'!$E$7:$E$12)),0)</f>
        <v>0</v>
      </c>
      <c r="Q248" t="b">
        <f t="shared" si="3"/>
        <v>0</v>
      </c>
    </row>
    <row r="249" spans="1:17" x14ac:dyDescent="0.25">
      <c r="A249">
        <v>43820</v>
      </c>
      <c r="B249" t="s">
        <v>29</v>
      </c>
      <c r="C249" t="s">
        <v>25</v>
      </c>
      <c r="D249" s="11">
        <v>448</v>
      </c>
      <c r="E249">
        <v>3.09</v>
      </c>
      <c r="F249">
        <v>5</v>
      </c>
      <c r="G249">
        <f>D249*F249</f>
        <v>2240</v>
      </c>
      <c r="H249" t="s">
        <v>71</v>
      </c>
      <c r="I249">
        <f>(F249-E249)*D249</f>
        <v>855.68000000000006</v>
      </c>
      <c r="J249" s="9">
        <v>45752</v>
      </c>
      <c r="K249" t="s">
        <v>40</v>
      </c>
      <c r="L249" t="s">
        <v>34</v>
      </c>
      <c r="M249">
        <f>IF(H249="Yes",G249*0.23,0)</f>
        <v>0</v>
      </c>
      <c r="N249" s="15">
        <f>_xlfn.XLOOKUP(B249,'VAT Rates'!$D$7:$D$12,'VAT Rates'!$E$7:$E$12)</f>
        <v>0.2</v>
      </c>
      <c r="O249">
        <f>IF(H249="Yes",G249*N249,0)</f>
        <v>0</v>
      </c>
      <c r="P249">
        <f>IF(H249="Yes",G249*(_xlfn.XLOOKUP(B249,'VAT Rates'!$D$7:$D$12,'VAT Rates'!$E$7:$E$12)),0)</f>
        <v>0</v>
      </c>
      <c r="Q249" t="b">
        <f t="shared" si="3"/>
        <v>0</v>
      </c>
    </row>
    <row r="250" spans="1:17" x14ac:dyDescent="0.25">
      <c r="A250">
        <v>43905</v>
      </c>
      <c r="B250" t="s">
        <v>29</v>
      </c>
      <c r="C250" t="s">
        <v>25</v>
      </c>
      <c r="D250" s="11">
        <v>1174</v>
      </c>
      <c r="E250">
        <v>3.51</v>
      </c>
      <c r="F250">
        <v>4</v>
      </c>
      <c r="G250">
        <f>D250*F250</f>
        <v>4696</v>
      </c>
      <c r="H250" t="s">
        <v>71</v>
      </c>
      <c r="I250">
        <f>(F250-E250)*D250</f>
        <v>575.26000000000022</v>
      </c>
      <c r="J250" s="9">
        <v>45181</v>
      </c>
      <c r="K250" t="s">
        <v>41</v>
      </c>
      <c r="L250" t="s">
        <v>33</v>
      </c>
      <c r="M250">
        <f>IF(H250="Yes",G250*0.23,0)</f>
        <v>0</v>
      </c>
      <c r="N250" s="15">
        <f>_xlfn.XLOOKUP(B250,'VAT Rates'!$D$7:$D$12,'VAT Rates'!$E$7:$E$12)</f>
        <v>0.2</v>
      </c>
      <c r="O250">
        <f>IF(H250="Yes",G250*N250,0)</f>
        <v>0</v>
      </c>
      <c r="P250">
        <f>IF(H250="Yes",G250*(_xlfn.XLOOKUP(B250,'VAT Rates'!$D$7:$D$12,'VAT Rates'!$E$7:$E$12)),0)</f>
        <v>0</v>
      </c>
      <c r="Q250" t="b">
        <f t="shared" si="3"/>
        <v>0</v>
      </c>
    </row>
    <row r="251" spans="1:17" x14ac:dyDescent="0.25">
      <c r="A251">
        <v>43969</v>
      </c>
      <c r="B251" t="s">
        <v>43</v>
      </c>
      <c r="C251" t="s">
        <v>38</v>
      </c>
      <c r="D251" s="11">
        <v>1236</v>
      </c>
      <c r="E251">
        <v>260.5</v>
      </c>
      <c r="F251">
        <v>386</v>
      </c>
      <c r="G251">
        <f>D251*F251</f>
        <v>477096</v>
      </c>
      <c r="H251" t="s">
        <v>70</v>
      </c>
      <c r="I251">
        <f>(F251-E251)*D251</f>
        <v>155118</v>
      </c>
      <c r="J251" s="9">
        <v>45734</v>
      </c>
      <c r="K251" t="s">
        <v>39</v>
      </c>
      <c r="L251" t="s">
        <v>24</v>
      </c>
      <c r="M251">
        <f>IF(H251="Yes",G251*0.23,0)</f>
        <v>109732.08</v>
      </c>
      <c r="N251" s="15">
        <f>_xlfn.XLOOKUP(B251,'VAT Rates'!$D$7:$D$12,'VAT Rates'!$E$7:$E$12)</f>
        <v>0.21</v>
      </c>
      <c r="O251">
        <f>IF(H251="Yes",G251*N251,0)</f>
        <v>100190.16</v>
      </c>
      <c r="P251">
        <f>IF(H251="Yes",G251*(_xlfn.XLOOKUP(B251,'VAT Rates'!$D$7:$D$12,'VAT Rates'!$E$7:$E$12)),0)</f>
        <v>100190.16</v>
      </c>
      <c r="Q251" t="b">
        <f t="shared" si="3"/>
        <v>0</v>
      </c>
    </row>
    <row r="252" spans="1:17" x14ac:dyDescent="0.25">
      <c r="A252">
        <v>44066</v>
      </c>
      <c r="B252" t="s">
        <v>27</v>
      </c>
      <c r="C252" t="s">
        <v>38</v>
      </c>
      <c r="D252" s="11">
        <v>2574</v>
      </c>
      <c r="E252">
        <v>260.58999999999997</v>
      </c>
      <c r="F252">
        <v>378</v>
      </c>
      <c r="G252">
        <f>D252*F252</f>
        <v>972972</v>
      </c>
      <c r="H252" t="s">
        <v>70</v>
      </c>
      <c r="I252">
        <f>(F252-E252)*D252</f>
        <v>302213.34000000008</v>
      </c>
      <c r="J252" s="9">
        <v>45588</v>
      </c>
      <c r="K252" t="s">
        <v>41</v>
      </c>
      <c r="L252" t="s">
        <v>31</v>
      </c>
      <c r="M252">
        <f>IF(H252="Yes",G252*0.23,0)</f>
        <v>223783.56</v>
      </c>
      <c r="N252" s="15">
        <f>_xlfn.XLOOKUP(B252,'VAT Rates'!$D$7:$D$12,'VAT Rates'!$E$7:$E$12)</f>
        <v>0.19</v>
      </c>
      <c r="O252">
        <f>IF(H252="Yes",G252*N252,0)</f>
        <v>184864.68</v>
      </c>
      <c r="P252">
        <f>IF(H252="Yes",G252*(_xlfn.XLOOKUP(B252,'VAT Rates'!$D$7:$D$12,'VAT Rates'!$E$7:$E$12)),0)</f>
        <v>184864.68</v>
      </c>
      <c r="Q252" t="b">
        <f t="shared" si="3"/>
        <v>0</v>
      </c>
    </row>
    <row r="253" spans="1:17" x14ac:dyDescent="0.25">
      <c r="A253">
        <v>44238</v>
      </c>
      <c r="B253" t="s">
        <v>43</v>
      </c>
      <c r="C253" t="s">
        <v>37</v>
      </c>
      <c r="D253" s="11">
        <v>436</v>
      </c>
      <c r="E253">
        <v>250.52</v>
      </c>
      <c r="F253">
        <v>371</v>
      </c>
      <c r="G253">
        <f>D253*F253</f>
        <v>161756</v>
      </c>
      <c r="H253" t="s">
        <v>71</v>
      </c>
      <c r="I253">
        <f>(F253-E253)*D253</f>
        <v>52529.279999999999</v>
      </c>
      <c r="J253" s="9">
        <v>45434</v>
      </c>
      <c r="K253" t="s">
        <v>40</v>
      </c>
      <c r="L253" t="s">
        <v>24</v>
      </c>
      <c r="M253">
        <f>IF(H253="Yes",G253*0.23,0)</f>
        <v>0</v>
      </c>
      <c r="N253" s="15">
        <f>_xlfn.XLOOKUP(B253,'VAT Rates'!$D$7:$D$12,'VAT Rates'!$E$7:$E$12)</f>
        <v>0.21</v>
      </c>
      <c r="O253">
        <f>IF(H253="Yes",G253*N253,0)</f>
        <v>0</v>
      </c>
      <c r="P253">
        <f>IF(H253="Yes",G253*(_xlfn.XLOOKUP(B253,'VAT Rates'!$D$7:$D$12,'VAT Rates'!$E$7:$E$12)),0)</f>
        <v>0</v>
      </c>
      <c r="Q253" t="b">
        <f t="shared" si="3"/>
        <v>0</v>
      </c>
    </row>
    <row r="254" spans="1:17" x14ac:dyDescent="0.25">
      <c r="A254">
        <v>44373</v>
      </c>
      <c r="B254" t="s">
        <v>27</v>
      </c>
      <c r="C254" t="s">
        <v>30</v>
      </c>
      <c r="D254" s="11">
        <v>1706</v>
      </c>
      <c r="E254">
        <v>5.48</v>
      </c>
      <c r="F254">
        <v>6</v>
      </c>
      <c r="G254">
        <f>D254*F254</f>
        <v>10236</v>
      </c>
      <c r="H254" t="s">
        <v>71</v>
      </c>
      <c r="I254">
        <f>(F254-E254)*D254</f>
        <v>887.11999999999932</v>
      </c>
      <c r="J254" s="9">
        <v>45541</v>
      </c>
      <c r="K254" t="s">
        <v>39</v>
      </c>
      <c r="L254" t="s">
        <v>33</v>
      </c>
      <c r="M254">
        <f>IF(H254="Yes",G254*0.23,0)</f>
        <v>0</v>
      </c>
      <c r="N254" s="15">
        <f>_xlfn.XLOOKUP(B254,'VAT Rates'!$D$7:$D$12,'VAT Rates'!$E$7:$E$12)</f>
        <v>0.19</v>
      </c>
      <c r="O254">
        <f>IF(H254="Yes",G254*N254,0)</f>
        <v>0</v>
      </c>
      <c r="P254">
        <f>IF(H254="Yes",G254*(_xlfn.XLOOKUP(B254,'VAT Rates'!$D$7:$D$12,'VAT Rates'!$E$7:$E$12)),0)</f>
        <v>0</v>
      </c>
      <c r="Q254" t="b">
        <f t="shared" si="3"/>
        <v>0</v>
      </c>
    </row>
    <row r="255" spans="1:17" x14ac:dyDescent="0.25">
      <c r="A255">
        <v>44473</v>
      </c>
      <c r="B255" t="s">
        <v>43</v>
      </c>
      <c r="C255" t="s">
        <v>36</v>
      </c>
      <c r="D255" s="11">
        <v>914</v>
      </c>
      <c r="E255">
        <v>120.09</v>
      </c>
      <c r="F255">
        <v>173</v>
      </c>
      <c r="G255">
        <f>D255*F255</f>
        <v>158122</v>
      </c>
      <c r="H255" t="s">
        <v>70</v>
      </c>
      <c r="I255">
        <f>(F255-E255)*D255</f>
        <v>48359.74</v>
      </c>
      <c r="J255" s="9">
        <v>45294</v>
      </c>
      <c r="K255" t="s">
        <v>41</v>
      </c>
      <c r="L255" t="s">
        <v>31</v>
      </c>
      <c r="M255">
        <f>IF(H255="Yes",G255*0.23,0)</f>
        <v>36368.060000000005</v>
      </c>
      <c r="N255" s="15">
        <f>_xlfn.XLOOKUP(B255,'VAT Rates'!$D$7:$D$12,'VAT Rates'!$E$7:$E$12)</f>
        <v>0.21</v>
      </c>
      <c r="O255">
        <f>IF(H255="Yes",G255*N255,0)</f>
        <v>33205.619999999995</v>
      </c>
      <c r="P255">
        <f>IF(H255="Yes",G255*(_xlfn.XLOOKUP(B255,'VAT Rates'!$D$7:$D$12,'VAT Rates'!$E$7:$E$12)),0)</f>
        <v>33205.619999999995</v>
      </c>
      <c r="Q255" t="b">
        <f t="shared" si="3"/>
        <v>0</v>
      </c>
    </row>
    <row r="256" spans="1:17" x14ac:dyDescent="0.25">
      <c r="A256">
        <v>44571</v>
      </c>
      <c r="B256" t="s">
        <v>42</v>
      </c>
      <c r="C256" t="s">
        <v>37</v>
      </c>
      <c r="D256" s="11">
        <v>432</v>
      </c>
      <c r="E256">
        <v>250.68</v>
      </c>
      <c r="F256">
        <v>329</v>
      </c>
      <c r="G256">
        <f>D256*F256</f>
        <v>142128</v>
      </c>
      <c r="H256" t="s">
        <v>71</v>
      </c>
      <c r="I256">
        <f>(F256-E256)*D256</f>
        <v>33834.239999999998</v>
      </c>
      <c r="J256" s="9">
        <v>45857</v>
      </c>
      <c r="K256" t="s">
        <v>41</v>
      </c>
      <c r="L256" t="s">
        <v>34</v>
      </c>
      <c r="M256">
        <f>IF(H256="Yes",G256*0.23,0)</f>
        <v>0</v>
      </c>
      <c r="N256" s="15">
        <f>_xlfn.XLOOKUP(B256,'VAT Rates'!$D$7:$D$12,'VAT Rates'!$E$7:$E$12)</f>
        <v>0.24</v>
      </c>
      <c r="O256">
        <f>IF(H256="Yes",G256*N256,0)</f>
        <v>0</v>
      </c>
      <c r="P256">
        <f>IF(H256="Yes",G256*(_xlfn.XLOOKUP(B256,'VAT Rates'!$D$7:$D$12,'VAT Rates'!$E$7:$E$12)),0)</f>
        <v>0</v>
      </c>
      <c r="Q256" t="b">
        <f t="shared" si="3"/>
        <v>0</v>
      </c>
    </row>
    <row r="257" spans="1:17" x14ac:dyDescent="0.25">
      <c r="A257">
        <v>44782</v>
      </c>
      <c r="B257" t="s">
        <v>29</v>
      </c>
      <c r="C257" t="s">
        <v>35</v>
      </c>
      <c r="D257" s="11">
        <v>2155</v>
      </c>
      <c r="E257">
        <v>10.55</v>
      </c>
      <c r="F257">
        <v>15</v>
      </c>
      <c r="G257">
        <f>D257*F257</f>
        <v>32325</v>
      </c>
      <c r="H257" t="s">
        <v>70</v>
      </c>
      <c r="I257">
        <f>(F257-E257)*D257</f>
        <v>9589.7499999999982</v>
      </c>
      <c r="J257" s="9">
        <v>45338</v>
      </c>
      <c r="K257" t="s">
        <v>39</v>
      </c>
      <c r="L257" t="s">
        <v>24</v>
      </c>
      <c r="M257">
        <f>IF(H257="Yes",G257*0.23,0)</f>
        <v>7434.75</v>
      </c>
      <c r="N257" s="15">
        <f>_xlfn.XLOOKUP(B257,'VAT Rates'!$D$7:$D$12,'VAT Rates'!$E$7:$E$12)</f>
        <v>0.2</v>
      </c>
      <c r="O257">
        <f>IF(H257="Yes",G257*N257,0)</f>
        <v>6465</v>
      </c>
      <c r="P257">
        <f>IF(H257="Yes",G257*(_xlfn.XLOOKUP(B257,'VAT Rates'!$D$7:$D$12,'VAT Rates'!$E$7:$E$12)),0)</f>
        <v>6465</v>
      </c>
      <c r="Q257" t="b">
        <f t="shared" si="3"/>
        <v>0</v>
      </c>
    </row>
    <row r="258" spans="1:17" x14ac:dyDescent="0.25">
      <c r="A258">
        <v>44845</v>
      </c>
      <c r="B258" t="s">
        <v>44</v>
      </c>
      <c r="C258" t="s">
        <v>38</v>
      </c>
      <c r="D258" s="11">
        <v>2761</v>
      </c>
      <c r="E258">
        <v>260.01</v>
      </c>
      <c r="F258">
        <v>313</v>
      </c>
      <c r="G258">
        <f>D258*F258</f>
        <v>864193</v>
      </c>
      <c r="H258" t="s">
        <v>70</v>
      </c>
      <c r="I258">
        <f>(F258-E258)*D258</f>
        <v>146305.39000000001</v>
      </c>
      <c r="J258" s="9">
        <v>45595</v>
      </c>
      <c r="K258" t="s">
        <v>41</v>
      </c>
      <c r="L258" t="s">
        <v>31</v>
      </c>
      <c r="M258">
        <f>IF(H258="Yes",G258*0.23,0)</f>
        <v>198764.39</v>
      </c>
      <c r="N258" s="15">
        <f>_xlfn.XLOOKUP(B258,'VAT Rates'!$D$7:$D$12,'VAT Rates'!$E$7:$E$12)</f>
        <v>0.22</v>
      </c>
      <c r="O258">
        <f>IF(H258="Yes",G258*N258,0)</f>
        <v>190122.46</v>
      </c>
      <c r="P258">
        <f>IF(H258="Yes",G258*(_xlfn.XLOOKUP(B258,'VAT Rates'!$D$7:$D$12,'VAT Rates'!$E$7:$E$12)),0)</f>
        <v>190122.46</v>
      </c>
      <c r="Q258" t="b">
        <f t="shared" si="3"/>
        <v>0</v>
      </c>
    </row>
    <row r="259" spans="1:17" x14ac:dyDescent="0.25">
      <c r="A259">
        <v>44863</v>
      </c>
      <c r="B259" t="s">
        <v>44</v>
      </c>
      <c r="C259" t="s">
        <v>35</v>
      </c>
      <c r="D259" s="11">
        <v>4251</v>
      </c>
      <c r="E259">
        <v>10.039999999999999</v>
      </c>
      <c r="F259">
        <v>12</v>
      </c>
      <c r="G259">
        <f>D259*F259</f>
        <v>51012</v>
      </c>
      <c r="H259" t="s">
        <v>70</v>
      </c>
      <c r="I259">
        <f>(F259-E259)*D259</f>
        <v>8331.9600000000028</v>
      </c>
      <c r="J259" s="9">
        <v>45847</v>
      </c>
      <c r="K259" t="s">
        <v>39</v>
      </c>
      <c r="L259" t="s">
        <v>24</v>
      </c>
      <c r="M259">
        <f>IF(H259="Yes",G259*0.23,0)</f>
        <v>11732.76</v>
      </c>
      <c r="N259" s="15">
        <f>_xlfn.XLOOKUP(B259,'VAT Rates'!$D$7:$D$12,'VAT Rates'!$E$7:$E$12)</f>
        <v>0.22</v>
      </c>
      <c r="O259">
        <f>IF(H259="Yes",G259*N259,0)</f>
        <v>11222.64</v>
      </c>
      <c r="P259">
        <f>IF(H259="Yes",G259*(_xlfn.XLOOKUP(B259,'VAT Rates'!$D$7:$D$12,'VAT Rates'!$E$7:$E$12)),0)</f>
        <v>11222.64</v>
      </c>
      <c r="Q259" t="b">
        <f t="shared" ref="Q259:Q322" si="4">AND(B259="Ireland",D259&gt;1000)</f>
        <v>0</v>
      </c>
    </row>
    <row r="260" spans="1:17" x14ac:dyDescent="0.25">
      <c r="A260">
        <v>44896</v>
      </c>
      <c r="B260" t="s">
        <v>27</v>
      </c>
      <c r="C260" t="s">
        <v>36</v>
      </c>
      <c r="D260" s="11">
        <v>681</v>
      </c>
      <c r="E260">
        <v>120.46</v>
      </c>
      <c r="F260">
        <v>128</v>
      </c>
      <c r="G260">
        <f>D260*F260</f>
        <v>87168</v>
      </c>
      <c r="H260" t="s">
        <v>71</v>
      </c>
      <c r="I260">
        <f>(F260-E260)*D260</f>
        <v>5134.7400000000043</v>
      </c>
      <c r="J260" s="9">
        <v>45830</v>
      </c>
      <c r="K260" t="s">
        <v>41</v>
      </c>
      <c r="L260" t="s">
        <v>28</v>
      </c>
      <c r="M260">
        <f>IF(H260="Yes",G260*0.23,0)</f>
        <v>0</v>
      </c>
      <c r="N260" s="15">
        <f>_xlfn.XLOOKUP(B260,'VAT Rates'!$D$7:$D$12,'VAT Rates'!$E$7:$E$12)</f>
        <v>0.19</v>
      </c>
      <c r="O260">
        <f>IF(H260="Yes",G260*N260,0)</f>
        <v>0</v>
      </c>
      <c r="P260">
        <f>IF(H260="Yes",G260*(_xlfn.XLOOKUP(B260,'VAT Rates'!$D$7:$D$12,'VAT Rates'!$E$7:$E$12)),0)</f>
        <v>0</v>
      </c>
      <c r="Q260" t="b">
        <f t="shared" si="4"/>
        <v>0</v>
      </c>
    </row>
    <row r="261" spans="1:17" x14ac:dyDescent="0.25">
      <c r="A261">
        <v>45002</v>
      </c>
      <c r="B261" t="s">
        <v>32</v>
      </c>
      <c r="C261" t="s">
        <v>36</v>
      </c>
      <c r="D261" s="11">
        <v>1579</v>
      </c>
      <c r="E261">
        <v>120.95</v>
      </c>
      <c r="F261">
        <v>148</v>
      </c>
      <c r="G261">
        <f>D261*F261</f>
        <v>233692</v>
      </c>
      <c r="H261" t="s">
        <v>71</v>
      </c>
      <c r="I261">
        <f>(F261-E261)*D261</f>
        <v>42711.95</v>
      </c>
      <c r="J261" s="9">
        <v>45543</v>
      </c>
      <c r="K261" t="s">
        <v>40</v>
      </c>
      <c r="L261" t="s">
        <v>24</v>
      </c>
      <c r="M261">
        <f>IF(H261="Yes",G261*0.23,0)</f>
        <v>0</v>
      </c>
      <c r="N261" s="15">
        <f>_xlfn.XLOOKUP(B261,'VAT Rates'!$D$7:$D$12,'VAT Rates'!$E$7:$E$12)</f>
        <v>0.23</v>
      </c>
      <c r="O261">
        <f>IF(H261="Yes",G261*N261,0)</f>
        <v>0</v>
      </c>
      <c r="P261">
        <f>IF(H261="Yes",G261*(_xlfn.XLOOKUP(B261,'VAT Rates'!$D$7:$D$12,'VAT Rates'!$E$7:$E$12)),0)</f>
        <v>0</v>
      </c>
      <c r="Q261" t="b">
        <f t="shared" si="4"/>
        <v>1</v>
      </c>
    </row>
    <row r="262" spans="1:17" x14ac:dyDescent="0.25">
      <c r="A262">
        <v>45131</v>
      </c>
      <c r="B262" t="s">
        <v>43</v>
      </c>
      <c r="C262" t="s">
        <v>37</v>
      </c>
      <c r="D262" s="11">
        <v>808</v>
      </c>
      <c r="E262">
        <v>250.34</v>
      </c>
      <c r="F262">
        <v>366</v>
      </c>
      <c r="G262">
        <f>D262*F262</f>
        <v>295728</v>
      </c>
      <c r="H262" t="s">
        <v>70</v>
      </c>
      <c r="I262">
        <f>(F262-E262)*D262</f>
        <v>93453.28</v>
      </c>
      <c r="J262" s="9">
        <v>45812</v>
      </c>
      <c r="K262" t="s">
        <v>40</v>
      </c>
      <c r="L262" t="s">
        <v>34</v>
      </c>
      <c r="M262">
        <f>IF(H262="Yes",G262*0.23,0)</f>
        <v>68017.440000000002</v>
      </c>
      <c r="N262" s="15">
        <f>_xlfn.XLOOKUP(B262,'VAT Rates'!$D$7:$D$12,'VAT Rates'!$E$7:$E$12)</f>
        <v>0.21</v>
      </c>
      <c r="O262">
        <f>IF(H262="Yes",G262*N262,0)</f>
        <v>62102.879999999997</v>
      </c>
      <c r="P262">
        <f>IF(H262="Yes",G262*(_xlfn.XLOOKUP(B262,'VAT Rates'!$D$7:$D$12,'VAT Rates'!$E$7:$E$12)),0)</f>
        <v>62102.879999999997</v>
      </c>
      <c r="Q262" t="b">
        <f t="shared" si="4"/>
        <v>0</v>
      </c>
    </row>
    <row r="263" spans="1:17" x14ac:dyDescent="0.25">
      <c r="A263">
        <v>45374</v>
      </c>
      <c r="B263" t="s">
        <v>44</v>
      </c>
      <c r="C263" t="s">
        <v>35</v>
      </c>
      <c r="D263" s="11">
        <v>4026</v>
      </c>
      <c r="E263">
        <v>10.97</v>
      </c>
      <c r="F263">
        <v>14</v>
      </c>
      <c r="G263">
        <f>D263*F263</f>
        <v>56364</v>
      </c>
      <c r="H263" t="s">
        <v>71</v>
      </c>
      <c r="I263">
        <f>(F263-E263)*D263</f>
        <v>12198.779999999997</v>
      </c>
      <c r="J263" s="9">
        <v>45158</v>
      </c>
      <c r="K263" t="s">
        <v>41</v>
      </c>
      <c r="L263" t="s">
        <v>31</v>
      </c>
      <c r="M263">
        <f>IF(H263="Yes",G263*0.23,0)</f>
        <v>0</v>
      </c>
      <c r="N263" s="15">
        <f>_xlfn.XLOOKUP(B263,'VAT Rates'!$D$7:$D$12,'VAT Rates'!$E$7:$E$12)</f>
        <v>0.22</v>
      </c>
      <c r="O263">
        <f>IF(H263="Yes",G263*N263,0)</f>
        <v>0</v>
      </c>
      <c r="P263">
        <f>IF(H263="Yes",G263*(_xlfn.XLOOKUP(B263,'VAT Rates'!$D$7:$D$12,'VAT Rates'!$E$7:$E$12)),0)</f>
        <v>0</v>
      </c>
      <c r="Q263" t="b">
        <f t="shared" si="4"/>
        <v>0</v>
      </c>
    </row>
    <row r="264" spans="1:17" x14ac:dyDescent="0.25">
      <c r="A264">
        <v>45386</v>
      </c>
      <c r="B264" t="s">
        <v>32</v>
      </c>
      <c r="C264" t="s">
        <v>25</v>
      </c>
      <c r="D264" s="11">
        <v>1094</v>
      </c>
      <c r="E264">
        <v>3.43</v>
      </c>
      <c r="F264">
        <v>5</v>
      </c>
      <c r="G264">
        <f>D264*F264</f>
        <v>5470</v>
      </c>
      <c r="H264" t="s">
        <v>70</v>
      </c>
      <c r="I264">
        <f>(F264-E264)*D264</f>
        <v>1717.58</v>
      </c>
      <c r="J264" s="9">
        <v>45872</v>
      </c>
      <c r="K264" t="s">
        <v>40</v>
      </c>
      <c r="L264" t="s">
        <v>34</v>
      </c>
      <c r="M264">
        <f>IF(H264="Yes",G264*0.23,0)</f>
        <v>1258.1000000000001</v>
      </c>
      <c r="N264" s="15">
        <f>_xlfn.XLOOKUP(B264,'VAT Rates'!$D$7:$D$12,'VAT Rates'!$E$7:$E$12)</f>
        <v>0.23</v>
      </c>
      <c r="O264">
        <f>IF(H264="Yes",G264*N264,0)</f>
        <v>1258.1000000000001</v>
      </c>
      <c r="P264">
        <f>IF(H264="Yes",G264*(_xlfn.XLOOKUP(B264,'VAT Rates'!$D$7:$D$12,'VAT Rates'!$E$7:$E$12)),0)</f>
        <v>1258.1000000000001</v>
      </c>
      <c r="Q264" t="b">
        <f t="shared" si="4"/>
        <v>1</v>
      </c>
    </row>
    <row r="265" spans="1:17" x14ac:dyDescent="0.25">
      <c r="A265">
        <v>45405</v>
      </c>
      <c r="B265" t="s">
        <v>27</v>
      </c>
      <c r="C265" t="s">
        <v>38</v>
      </c>
      <c r="D265" s="11">
        <v>1686</v>
      </c>
      <c r="E265">
        <v>260.68</v>
      </c>
      <c r="F265">
        <v>389</v>
      </c>
      <c r="G265">
        <f>D265*F265</f>
        <v>655854</v>
      </c>
      <c r="H265" t="s">
        <v>70</v>
      </c>
      <c r="I265">
        <f>(F265-E265)*D265</f>
        <v>216347.51999999999</v>
      </c>
      <c r="J265" s="9">
        <v>45534</v>
      </c>
      <c r="K265" t="s">
        <v>26</v>
      </c>
      <c r="L265" t="s">
        <v>24</v>
      </c>
      <c r="M265">
        <f>IF(H265="Yes",G265*0.23,0)</f>
        <v>150846.42000000001</v>
      </c>
      <c r="N265" s="15">
        <f>_xlfn.XLOOKUP(B265,'VAT Rates'!$D$7:$D$12,'VAT Rates'!$E$7:$E$12)</f>
        <v>0.19</v>
      </c>
      <c r="O265">
        <f>IF(H265="Yes",G265*N265,0)</f>
        <v>124612.26</v>
      </c>
      <c r="P265">
        <f>IF(H265="Yes",G265*(_xlfn.XLOOKUP(B265,'VAT Rates'!$D$7:$D$12,'VAT Rates'!$E$7:$E$12)),0)</f>
        <v>124612.26</v>
      </c>
      <c r="Q265" t="b">
        <f t="shared" si="4"/>
        <v>0</v>
      </c>
    </row>
    <row r="266" spans="1:17" x14ac:dyDescent="0.25">
      <c r="A266">
        <v>45716</v>
      </c>
      <c r="B266" t="s">
        <v>32</v>
      </c>
      <c r="C266" t="s">
        <v>38</v>
      </c>
      <c r="D266" s="11">
        <v>1731</v>
      </c>
      <c r="E266">
        <v>260.26</v>
      </c>
      <c r="F266">
        <v>352</v>
      </c>
      <c r="G266">
        <f>D266*F266</f>
        <v>609312</v>
      </c>
      <c r="H266" t="s">
        <v>71</v>
      </c>
      <c r="I266">
        <f>(F266-E266)*D266</f>
        <v>158801.94</v>
      </c>
      <c r="J266" s="9">
        <v>45165</v>
      </c>
      <c r="K266" t="s">
        <v>41</v>
      </c>
      <c r="L266" t="s">
        <v>24</v>
      </c>
      <c r="M266">
        <f>IF(H266="Yes",G266*0.23,0)</f>
        <v>0</v>
      </c>
      <c r="N266" s="15">
        <f>_xlfn.XLOOKUP(B266,'VAT Rates'!$D$7:$D$12,'VAT Rates'!$E$7:$E$12)</f>
        <v>0.23</v>
      </c>
      <c r="O266">
        <f>IF(H266="Yes",G266*N266,0)</f>
        <v>0</v>
      </c>
      <c r="P266">
        <f>IF(H266="Yes",G266*(_xlfn.XLOOKUP(B266,'VAT Rates'!$D$7:$D$12,'VAT Rates'!$E$7:$E$12)),0)</f>
        <v>0</v>
      </c>
      <c r="Q266" t="b">
        <f t="shared" si="4"/>
        <v>1</v>
      </c>
    </row>
    <row r="267" spans="1:17" x14ac:dyDescent="0.25">
      <c r="A267">
        <v>45751</v>
      </c>
      <c r="B267" t="s">
        <v>32</v>
      </c>
      <c r="C267" t="s">
        <v>35</v>
      </c>
      <c r="D267" s="11">
        <v>367</v>
      </c>
      <c r="E267">
        <v>10.050000000000001</v>
      </c>
      <c r="F267">
        <v>13</v>
      </c>
      <c r="G267">
        <f>D267*F267</f>
        <v>4771</v>
      </c>
      <c r="H267" t="s">
        <v>71</v>
      </c>
      <c r="I267">
        <f>(F267-E267)*D267</f>
        <v>1082.6499999999996</v>
      </c>
      <c r="J267" s="9">
        <v>45212</v>
      </c>
      <c r="K267" t="s">
        <v>26</v>
      </c>
      <c r="L267" t="s">
        <v>31</v>
      </c>
      <c r="M267">
        <f>IF(H267="Yes",G267*0.23,0)</f>
        <v>0</v>
      </c>
      <c r="N267" s="15">
        <f>_xlfn.XLOOKUP(B267,'VAT Rates'!$D$7:$D$12,'VAT Rates'!$E$7:$E$12)</f>
        <v>0.23</v>
      </c>
      <c r="O267">
        <f>IF(H267="Yes",G267*N267,0)</f>
        <v>0</v>
      </c>
      <c r="P267">
        <f>IF(H267="Yes",G267*(_xlfn.XLOOKUP(B267,'VAT Rates'!$D$7:$D$12,'VAT Rates'!$E$7:$E$12)),0)</f>
        <v>0</v>
      </c>
      <c r="Q267" t="b">
        <f t="shared" si="4"/>
        <v>0</v>
      </c>
    </row>
    <row r="268" spans="1:17" x14ac:dyDescent="0.25">
      <c r="A268">
        <v>45863</v>
      </c>
      <c r="B268" t="s">
        <v>44</v>
      </c>
      <c r="C268" t="s">
        <v>30</v>
      </c>
      <c r="D268" s="11">
        <v>3802</v>
      </c>
      <c r="E268">
        <v>5.79</v>
      </c>
      <c r="F268">
        <v>9</v>
      </c>
      <c r="G268">
        <f>D268*F268</f>
        <v>34218</v>
      </c>
      <c r="H268" t="s">
        <v>71</v>
      </c>
      <c r="I268">
        <f>(F268-E268)*D268</f>
        <v>12204.42</v>
      </c>
      <c r="J268" s="9">
        <v>45528</v>
      </c>
      <c r="K268" t="s">
        <v>40</v>
      </c>
      <c r="L268" t="s">
        <v>34</v>
      </c>
      <c r="M268">
        <f>IF(H268="Yes",G268*0.23,0)</f>
        <v>0</v>
      </c>
      <c r="N268" s="15">
        <f>_xlfn.XLOOKUP(B268,'VAT Rates'!$D$7:$D$12,'VAT Rates'!$E$7:$E$12)</f>
        <v>0.22</v>
      </c>
      <c r="O268">
        <f>IF(H268="Yes",G268*N268,0)</f>
        <v>0</v>
      </c>
      <c r="P268">
        <f>IF(H268="Yes",G268*(_xlfn.XLOOKUP(B268,'VAT Rates'!$D$7:$D$12,'VAT Rates'!$E$7:$E$12)),0)</f>
        <v>0</v>
      </c>
      <c r="Q268" t="b">
        <f t="shared" si="4"/>
        <v>0</v>
      </c>
    </row>
    <row r="269" spans="1:17" x14ac:dyDescent="0.25">
      <c r="A269">
        <v>45905</v>
      </c>
      <c r="B269" t="s">
        <v>27</v>
      </c>
      <c r="C269" t="s">
        <v>36</v>
      </c>
      <c r="D269" s="11">
        <v>1006</v>
      </c>
      <c r="E269">
        <v>120.49</v>
      </c>
      <c r="F269">
        <v>170</v>
      </c>
      <c r="G269">
        <f>D269*F269</f>
        <v>171020</v>
      </c>
      <c r="H269" t="s">
        <v>71</v>
      </c>
      <c r="I269">
        <f>(F269-E269)*D269</f>
        <v>49807.060000000005</v>
      </c>
      <c r="J269" s="9">
        <v>45396</v>
      </c>
      <c r="K269" t="s">
        <v>26</v>
      </c>
      <c r="L269" t="s">
        <v>24</v>
      </c>
      <c r="M269">
        <f>IF(H269="Yes",G269*0.23,0)</f>
        <v>0</v>
      </c>
      <c r="N269" s="15">
        <f>_xlfn.XLOOKUP(B269,'VAT Rates'!$D$7:$D$12,'VAT Rates'!$E$7:$E$12)</f>
        <v>0.19</v>
      </c>
      <c r="O269">
        <f>IF(H269="Yes",G269*N269,0)</f>
        <v>0</v>
      </c>
      <c r="P269">
        <f>IF(H269="Yes",G269*(_xlfn.XLOOKUP(B269,'VAT Rates'!$D$7:$D$12,'VAT Rates'!$E$7:$E$12)),0)</f>
        <v>0</v>
      </c>
      <c r="Q269" t="b">
        <f t="shared" si="4"/>
        <v>0</v>
      </c>
    </row>
    <row r="270" spans="1:17" x14ac:dyDescent="0.25">
      <c r="A270">
        <v>46068</v>
      </c>
      <c r="B270" t="s">
        <v>29</v>
      </c>
      <c r="C270" t="s">
        <v>35</v>
      </c>
      <c r="D270" s="11">
        <v>1535</v>
      </c>
      <c r="E270">
        <v>10.53</v>
      </c>
      <c r="F270">
        <v>12</v>
      </c>
      <c r="G270">
        <f>D270*F270</f>
        <v>18420</v>
      </c>
      <c r="H270" t="s">
        <v>71</v>
      </c>
      <c r="I270">
        <f>(F270-E270)*D270</f>
        <v>2256.4500000000012</v>
      </c>
      <c r="J270" s="9">
        <v>45396</v>
      </c>
      <c r="K270" t="s">
        <v>40</v>
      </c>
      <c r="L270" t="s">
        <v>24</v>
      </c>
      <c r="M270">
        <f>IF(H270="Yes",G270*0.23,0)</f>
        <v>0</v>
      </c>
      <c r="N270" s="15">
        <f>_xlfn.XLOOKUP(B270,'VAT Rates'!$D$7:$D$12,'VAT Rates'!$E$7:$E$12)</f>
        <v>0.2</v>
      </c>
      <c r="O270">
        <f>IF(H270="Yes",G270*N270,0)</f>
        <v>0</v>
      </c>
      <c r="P270">
        <f>IF(H270="Yes",G270*(_xlfn.XLOOKUP(B270,'VAT Rates'!$D$7:$D$12,'VAT Rates'!$E$7:$E$12)),0)</f>
        <v>0</v>
      </c>
      <c r="Q270" t="b">
        <f t="shared" si="4"/>
        <v>0</v>
      </c>
    </row>
    <row r="271" spans="1:17" x14ac:dyDescent="0.25">
      <c r="A271">
        <v>46145</v>
      </c>
      <c r="B271" t="s">
        <v>27</v>
      </c>
      <c r="C271" t="s">
        <v>35</v>
      </c>
      <c r="D271" s="11">
        <v>1775</v>
      </c>
      <c r="E271">
        <v>11</v>
      </c>
      <c r="F271">
        <v>15</v>
      </c>
      <c r="G271">
        <f>D271*F271</f>
        <v>26625</v>
      </c>
      <c r="H271" t="s">
        <v>70</v>
      </c>
      <c r="I271">
        <f>(F271-E271)*D271</f>
        <v>7100</v>
      </c>
      <c r="J271" s="9">
        <v>45341</v>
      </c>
      <c r="K271" t="s">
        <v>40</v>
      </c>
      <c r="L271" t="s">
        <v>31</v>
      </c>
      <c r="M271">
        <f>IF(H271="Yes",G271*0.23,0)</f>
        <v>6123.75</v>
      </c>
      <c r="N271" s="15">
        <f>_xlfn.XLOOKUP(B271,'VAT Rates'!$D$7:$D$12,'VAT Rates'!$E$7:$E$12)</f>
        <v>0.19</v>
      </c>
      <c r="O271">
        <f>IF(H271="Yes",G271*N271,0)</f>
        <v>5058.75</v>
      </c>
      <c r="P271">
        <f>IF(H271="Yes",G271*(_xlfn.XLOOKUP(B271,'VAT Rates'!$D$7:$D$12,'VAT Rates'!$E$7:$E$12)),0)</f>
        <v>5058.75</v>
      </c>
      <c r="Q271" t="b">
        <f t="shared" si="4"/>
        <v>0</v>
      </c>
    </row>
    <row r="272" spans="1:17" x14ac:dyDescent="0.25">
      <c r="A272">
        <v>46336</v>
      </c>
      <c r="B272" t="s">
        <v>32</v>
      </c>
      <c r="C272" t="s">
        <v>36</v>
      </c>
      <c r="D272" s="11">
        <v>2076</v>
      </c>
      <c r="E272">
        <v>120.41</v>
      </c>
      <c r="F272">
        <v>171</v>
      </c>
      <c r="G272">
        <f>D272*F272</f>
        <v>354996</v>
      </c>
      <c r="H272" t="s">
        <v>71</v>
      </c>
      <c r="I272">
        <f>(F272-E272)*D272</f>
        <v>105024.84000000001</v>
      </c>
      <c r="J272" s="9">
        <v>45493</v>
      </c>
      <c r="K272" t="s">
        <v>40</v>
      </c>
      <c r="L272" t="s">
        <v>24</v>
      </c>
      <c r="M272">
        <f>IF(H272="Yes",G272*0.23,0)</f>
        <v>0</v>
      </c>
      <c r="N272" s="15">
        <f>_xlfn.XLOOKUP(B272,'VAT Rates'!$D$7:$D$12,'VAT Rates'!$E$7:$E$12)</f>
        <v>0.23</v>
      </c>
      <c r="O272">
        <f>IF(H272="Yes",G272*N272,0)</f>
        <v>0</v>
      </c>
      <c r="P272">
        <f>IF(H272="Yes",G272*(_xlfn.XLOOKUP(B272,'VAT Rates'!$D$7:$D$12,'VAT Rates'!$E$7:$E$12)),0)</f>
        <v>0</v>
      </c>
      <c r="Q272" t="b">
        <f t="shared" si="4"/>
        <v>1</v>
      </c>
    </row>
    <row r="273" spans="1:17" x14ac:dyDescent="0.25">
      <c r="A273">
        <v>46587</v>
      </c>
      <c r="B273" t="s">
        <v>32</v>
      </c>
      <c r="C273" t="s">
        <v>37</v>
      </c>
      <c r="D273" s="11">
        <v>1221</v>
      </c>
      <c r="E273">
        <v>250.75</v>
      </c>
      <c r="F273">
        <v>374</v>
      </c>
      <c r="G273">
        <f>D273*F273</f>
        <v>456654</v>
      </c>
      <c r="H273" t="s">
        <v>70</v>
      </c>
      <c r="I273">
        <f>(F273-E273)*D273</f>
        <v>150488.25</v>
      </c>
      <c r="J273" s="9">
        <v>45212</v>
      </c>
      <c r="K273" t="s">
        <v>40</v>
      </c>
      <c r="L273" t="s">
        <v>34</v>
      </c>
      <c r="M273">
        <f>IF(H273="Yes",G273*0.23,0)</f>
        <v>105030.42</v>
      </c>
      <c r="N273" s="15">
        <f>_xlfn.XLOOKUP(B273,'VAT Rates'!$D$7:$D$12,'VAT Rates'!$E$7:$E$12)</f>
        <v>0.23</v>
      </c>
      <c r="O273">
        <f>IF(H273="Yes",G273*N273,0)</f>
        <v>105030.42</v>
      </c>
      <c r="P273">
        <f>IF(H273="Yes",G273*(_xlfn.XLOOKUP(B273,'VAT Rates'!$D$7:$D$12,'VAT Rates'!$E$7:$E$12)),0)</f>
        <v>105030.42</v>
      </c>
      <c r="Q273" t="b">
        <f t="shared" si="4"/>
        <v>1</v>
      </c>
    </row>
    <row r="274" spans="1:17" x14ac:dyDescent="0.25">
      <c r="A274">
        <v>46626</v>
      </c>
      <c r="B274" t="s">
        <v>42</v>
      </c>
      <c r="C274" t="s">
        <v>36</v>
      </c>
      <c r="D274" s="11">
        <v>362</v>
      </c>
      <c r="E274">
        <v>120.18</v>
      </c>
      <c r="F274">
        <v>142</v>
      </c>
      <c r="G274">
        <f>D274*F274</f>
        <v>51404</v>
      </c>
      <c r="H274" t="s">
        <v>70</v>
      </c>
      <c r="I274">
        <f>(F274-E274)*D274</f>
        <v>7898.8399999999974</v>
      </c>
      <c r="J274" s="9">
        <v>45176</v>
      </c>
      <c r="K274" t="s">
        <v>39</v>
      </c>
      <c r="L274" t="s">
        <v>24</v>
      </c>
      <c r="M274">
        <f>IF(H274="Yes",G274*0.23,0)</f>
        <v>11822.92</v>
      </c>
      <c r="N274" s="15">
        <f>_xlfn.XLOOKUP(B274,'VAT Rates'!$D$7:$D$12,'VAT Rates'!$E$7:$E$12)</f>
        <v>0.24</v>
      </c>
      <c r="O274">
        <f>IF(H274="Yes",G274*N274,0)</f>
        <v>12336.96</v>
      </c>
      <c r="P274">
        <f>IF(H274="Yes",G274*(_xlfn.XLOOKUP(B274,'VAT Rates'!$D$7:$D$12,'VAT Rates'!$E$7:$E$12)),0)</f>
        <v>12336.96</v>
      </c>
      <c r="Q274" t="b">
        <f t="shared" si="4"/>
        <v>0</v>
      </c>
    </row>
    <row r="275" spans="1:17" x14ac:dyDescent="0.25">
      <c r="A275">
        <v>46711</v>
      </c>
      <c r="B275" t="s">
        <v>42</v>
      </c>
      <c r="C275" t="s">
        <v>30</v>
      </c>
      <c r="D275" s="11">
        <v>2157</v>
      </c>
      <c r="E275">
        <v>5.87</v>
      </c>
      <c r="F275">
        <v>8</v>
      </c>
      <c r="G275">
        <f>D275*F275</f>
        <v>17256</v>
      </c>
      <c r="H275" t="s">
        <v>70</v>
      </c>
      <c r="I275">
        <f>(F275-E275)*D275</f>
        <v>4594.41</v>
      </c>
      <c r="J275" s="9">
        <v>45609</v>
      </c>
      <c r="K275" t="s">
        <v>41</v>
      </c>
      <c r="L275" t="s">
        <v>28</v>
      </c>
      <c r="M275">
        <f>IF(H275="Yes",G275*0.23,0)</f>
        <v>3968.88</v>
      </c>
      <c r="N275" s="15">
        <f>_xlfn.XLOOKUP(B275,'VAT Rates'!$D$7:$D$12,'VAT Rates'!$E$7:$E$12)</f>
        <v>0.24</v>
      </c>
      <c r="O275">
        <f>IF(H275="Yes",G275*N275,0)</f>
        <v>4141.4399999999996</v>
      </c>
      <c r="P275">
        <f>IF(H275="Yes",G275*(_xlfn.XLOOKUP(B275,'VAT Rates'!$D$7:$D$12,'VAT Rates'!$E$7:$E$12)),0)</f>
        <v>4141.4399999999996</v>
      </c>
      <c r="Q275" t="b">
        <f t="shared" si="4"/>
        <v>0</v>
      </c>
    </row>
    <row r="276" spans="1:17" x14ac:dyDescent="0.25">
      <c r="A276">
        <v>47162</v>
      </c>
      <c r="B276" t="s">
        <v>29</v>
      </c>
      <c r="C276" t="s">
        <v>36</v>
      </c>
      <c r="D276" s="11">
        <v>1496</v>
      </c>
      <c r="E276">
        <v>120.96</v>
      </c>
      <c r="F276">
        <v>160</v>
      </c>
      <c r="G276">
        <f>D276*F276</f>
        <v>239360</v>
      </c>
      <c r="H276" t="s">
        <v>70</v>
      </c>
      <c r="I276">
        <f>(F276-E276)*D276</f>
        <v>58403.840000000011</v>
      </c>
      <c r="J276" s="9">
        <v>45864</v>
      </c>
      <c r="K276" t="s">
        <v>40</v>
      </c>
      <c r="L276" t="s">
        <v>24</v>
      </c>
      <c r="M276">
        <f>IF(H276="Yes",G276*0.23,0)</f>
        <v>55052.800000000003</v>
      </c>
      <c r="N276" s="15">
        <f>_xlfn.XLOOKUP(B276,'VAT Rates'!$D$7:$D$12,'VAT Rates'!$E$7:$E$12)</f>
        <v>0.2</v>
      </c>
      <c r="O276">
        <f>IF(H276="Yes",G276*N276,0)</f>
        <v>47872</v>
      </c>
      <c r="P276">
        <f>IF(H276="Yes",G276*(_xlfn.XLOOKUP(B276,'VAT Rates'!$D$7:$D$12,'VAT Rates'!$E$7:$E$12)),0)</f>
        <v>47872</v>
      </c>
      <c r="Q276" t="b">
        <f t="shared" si="4"/>
        <v>0</v>
      </c>
    </row>
    <row r="277" spans="1:17" x14ac:dyDescent="0.25">
      <c r="A277">
        <v>47208</v>
      </c>
      <c r="B277" t="s">
        <v>42</v>
      </c>
      <c r="C277" t="s">
        <v>35</v>
      </c>
      <c r="D277" s="11">
        <v>2565</v>
      </c>
      <c r="E277">
        <v>10.35</v>
      </c>
      <c r="F277">
        <v>12</v>
      </c>
      <c r="G277">
        <f>D277*F277</f>
        <v>30780</v>
      </c>
      <c r="H277" t="s">
        <v>71</v>
      </c>
      <c r="I277">
        <f>(F277-E277)*D277</f>
        <v>4232.2500000000009</v>
      </c>
      <c r="J277" s="9">
        <v>45189</v>
      </c>
      <c r="K277" t="s">
        <v>40</v>
      </c>
      <c r="L277" t="s">
        <v>34</v>
      </c>
      <c r="M277">
        <f>IF(H277="Yes",G277*0.23,0)</f>
        <v>0</v>
      </c>
      <c r="N277" s="15">
        <f>_xlfn.XLOOKUP(B277,'VAT Rates'!$D$7:$D$12,'VAT Rates'!$E$7:$E$12)</f>
        <v>0.24</v>
      </c>
      <c r="O277">
        <f>IF(H277="Yes",G277*N277,0)</f>
        <v>0</v>
      </c>
      <c r="P277">
        <f>IF(H277="Yes",G277*(_xlfn.XLOOKUP(B277,'VAT Rates'!$D$7:$D$12,'VAT Rates'!$E$7:$E$12)),0)</f>
        <v>0</v>
      </c>
      <c r="Q277" t="b">
        <f t="shared" si="4"/>
        <v>0</v>
      </c>
    </row>
    <row r="278" spans="1:17" x14ac:dyDescent="0.25">
      <c r="A278">
        <v>47627</v>
      </c>
      <c r="B278" t="s">
        <v>44</v>
      </c>
      <c r="C278" t="s">
        <v>30</v>
      </c>
      <c r="D278" s="11">
        <v>2227</v>
      </c>
      <c r="E278">
        <v>5.84</v>
      </c>
      <c r="F278">
        <v>7</v>
      </c>
      <c r="G278">
        <f>D278*F278</f>
        <v>15589</v>
      </c>
      <c r="H278" t="s">
        <v>70</v>
      </c>
      <c r="I278">
        <f>(F278-E278)*D278</f>
        <v>2583.3200000000002</v>
      </c>
      <c r="J278" s="9">
        <v>45663</v>
      </c>
      <c r="K278" t="s">
        <v>41</v>
      </c>
      <c r="L278" t="s">
        <v>24</v>
      </c>
      <c r="M278">
        <f>IF(H278="Yes",G278*0.23,0)</f>
        <v>3585.4700000000003</v>
      </c>
      <c r="N278" s="15">
        <f>_xlfn.XLOOKUP(B278,'VAT Rates'!$D$7:$D$12,'VAT Rates'!$E$7:$E$12)</f>
        <v>0.22</v>
      </c>
      <c r="O278">
        <f>IF(H278="Yes",G278*N278,0)</f>
        <v>3429.58</v>
      </c>
      <c r="P278">
        <f>IF(H278="Yes",G278*(_xlfn.XLOOKUP(B278,'VAT Rates'!$D$7:$D$12,'VAT Rates'!$E$7:$E$12)),0)</f>
        <v>3429.58</v>
      </c>
      <c r="Q278" t="b">
        <f t="shared" si="4"/>
        <v>0</v>
      </c>
    </row>
    <row r="279" spans="1:17" x14ac:dyDescent="0.25">
      <c r="A279">
        <v>47986</v>
      </c>
      <c r="B279" t="s">
        <v>29</v>
      </c>
      <c r="C279" t="s">
        <v>38</v>
      </c>
      <c r="D279" s="11">
        <v>321</v>
      </c>
      <c r="E279">
        <v>260.81</v>
      </c>
      <c r="F279">
        <v>287</v>
      </c>
      <c r="G279">
        <f>D279*F279</f>
        <v>92127</v>
      </c>
      <c r="H279" t="s">
        <v>70</v>
      </c>
      <c r="I279">
        <f>(F279-E279)*D279</f>
        <v>8406.99</v>
      </c>
      <c r="J279" s="9">
        <v>45719</v>
      </c>
      <c r="K279" t="s">
        <v>39</v>
      </c>
      <c r="L279" t="s">
        <v>28</v>
      </c>
      <c r="M279">
        <f>IF(H279="Yes",G279*0.23,0)</f>
        <v>21189.21</v>
      </c>
      <c r="N279" s="15">
        <f>_xlfn.XLOOKUP(B279,'VAT Rates'!$D$7:$D$12,'VAT Rates'!$E$7:$E$12)</f>
        <v>0.2</v>
      </c>
      <c r="O279">
        <f>IF(H279="Yes",G279*N279,0)</f>
        <v>18425.400000000001</v>
      </c>
      <c r="P279">
        <f>IF(H279="Yes",G279*(_xlfn.XLOOKUP(B279,'VAT Rates'!$D$7:$D$12,'VAT Rates'!$E$7:$E$12)),0)</f>
        <v>18425.400000000001</v>
      </c>
      <c r="Q279" t="b">
        <f t="shared" si="4"/>
        <v>0</v>
      </c>
    </row>
    <row r="280" spans="1:17" x14ac:dyDescent="0.25">
      <c r="A280">
        <v>48179</v>
      </c>
      <c r="B280" t="s">
        <v>27</v>
      </c>
      <c r="C280" t="s">
        <v>35</v>
      </c>
      <c r="D280" s="11">
        <v>795</v>
      </c>
      <c r="E280">
        <v>10.4</v>
      </c>
      <c r="F280">
        <v>11</v>
      </c>
      <c r="G280">
        <f>D280*F280</f>
        <v>8745</v>
      </c>
      <c r="H280" t="s">
        <v>71</v>
      </c>
      <c r="I280">
        <f>(F280-E280)*D280</f>
        <v>476.99999999999972</v>
      </c>
      <c r="J280" s="9">
        <v>45476</v>
      </c>
      <c r="K280" t="s">
        <v>39</v>
      </c>
      <c r="L280" t="s">
        <v>33</v>
      </c>
      <c r="M280">
        <f>IF(H280="Yes",G280*0.23,0)</f>
        <v>0</v>
      </c>
      <c r="N280" s="15">
        <f>_xlfn.XLOOKUP(B280,'VAT Rates'!$D$7:$D$12,'VAT Rates'!$E$7:$E$12)</f>
        <v>0.19</v>
      </c>
      <c r="O280">
        <f>IF(H280="Yes",G280*N280,0)</f>
        <v>0</v>
      </c>
      <c r="P280">
        <f>IF(H280="Yes",G280*(_xlfn.XLOOKUP(B280,'VAT Rates'!$D$7:$D$12,'VAT Rates'!$E$7:$E$12)),0)</f>
        <v>0</v>
      </c>
      <c r="Q280" t="b">
        <f t="shared" si="4"/>
        <v>0</v>
      </c>
    </row>
    <row r="281" spans="1:17" x14ac:dyDescent="0.25">
      <c r="A281">
        <v>48238</v>
      </c>
      <c r="B281" t="s">
        <v>32</v>
      </c>
      <c r="C281" t="s">
        <v>30</v>
      </c>
      <c r="D281" s="11">
        <v>3627</v>
      </c>
      <c r="E281">
        <v>5.0599999999999996</v>
      </c>
      <c r="F281">
        <v>6</v>
      </c>
      <c r="G281">
        <f>D281*F281</f>
        <v>21762</v>
      </c>
      <c r="H281" t="s">
        <v>70</v>
      </c>
      <c r="I281">
        <f>(F281-E281)*D281</f>
        <v>3409.3800000000015</v>
      </c>
      <c r="J281" s="9">
        <v>45557</v>
      </c>
      <c r="K281" t="s">
        <v>40</v>
      </c>
      <c r="L281" t="s">
        <v>33</v>
      </c>
      <c r="M281">
        <f>IF(H281="Yes",G281*0.23,0)</f>
        <v>5005.26</v>
      </c>
      <c r="N281" s="15">
        <f>_xlfn.XLOOKUP(B281,'VAT Rates'!$D$7:$D$12,'VAT Rates'!$E$7:$E$12)</f>
        <v>0.23</v>
      </c>
      <c r="O281">
        <f>IF(H281="Yes",G281*N281,0)</f>
        <v>5005.26</v>
      </c>
      <c r="P281">
        <f>IF(H281="Yes",G281*(_xlfn.XLOOKUP(B281,'VAT Rates'!$D$7:$D$12,'VAT Rates'!$E$7:$E$12)),0)</f>
        <v>5005.26</v>
      </c>
      <c r="Q281" t="b">
        <f t="shared" si="4"/>
        <v>1</v>
      </c>
    </row>
    <row r="282" spans="1:17" x14ac:dyDescent="0.25">
      <c r="A282">
        <v>48296</v>
      </c>
      <c r="B282" t="s">
        <v>43</v>
      </c>
      <c r="C282" t="s">
        <v>30</v>
      </c>
      <c r="D282" s="11">
        <v>677</v>
      </c>
      <c r="E282">
        <v>5.75</v>
      </c>
      <c r="F282">
        <v>9</v>
      </c>
      <c r="G282">
        <f>D282*F282</f>
        <v>6093</v>
      </c>
      <c r="H282" t="s">
        <v>71</v>
      </c>
      <c r="I282">
        <f>(F282-E282)*D282</f>
        <v>2200.25</v>
      </c>
      <c r="J282" s="9">
        <v>45447</v>
      </c>
      <c r="K282" t="s">
        <v>41</v>
      </c>
      <c r="L282" t="s">
        <v>28</v>
      </c>
      <c r="M282">
        <f>IF(H282="Yes",G282*0.23,0)</f>
        <v>0</v>
      </c>
      <c r="N282" s="15">
        <f>_xlfn.XLOOKUP(B282,'VAT Rates'!$D$7:$D$12,'VAT Rates'!$E$7:$E$12)</f>
        <v>0.21</v>
      </c>
      <c r="O282">
        <f>IF(H282="Yes",G282*N282,0)</f>
        <v>0</v>
      </c>
      <c r="P282">
        <f>IF(H282="Yes",G282*(_xlfn.XLOOKUP(B282,'VAT Rates'!$D$7:$D$12,'VAT Rates'!$E$7:$E$12)),0)</f>
        <v>0</v>
      </c>
      <c r="Q282" t="b">
        <f t="shared" si="4"/>
        <v>0</v>
      </c>
    </row>
    <row r="283" spans="1:17" x14ac:dyDescent="0.25">
      <c r="A283">
        <v>48315</v>
      </c>
      <c r="B283" t="s">
        <v>29</v>
      </c>
      <c r="C283" t="s">
        <v>37</v>
      </c>
      <c r="D283" s="11">
        <v>1738</v>
      </c>
      <c r="E283">
        <v>250.11</v>
      </c>
      <c r="F283">
        <v>366</v>
      </c>
      <c r="G283">
        <f>D283*F283</f>
        <v>636108</v>
      </c>
      <c r="H283" t="s">
        <v>70</v>
      </c>
      <c r="I283">
        <f>(F283-E283)*D283</f>
        <v>201416.81999999998</v>
      </c>
      <c r="J283" s="9">
        <v>45325</v>
      </c>
      <c r="K283" t="s">
        <v>40</v>
      </c>
      <c r="L283" t="s">
        <v>31</v>
      </c>
      <c r="M283">
        <f>IF(H283="Yes",G283*0.23,0)</f>
        <v>146304.84</v>
      </c>
      <c r="N283" s="15">
        <f>_xlfn.XLOOKUP(B283,'VAT Rates'!$D$7:$D$12,'VAT Rates'!$E$7:$E$12)</f>
        <v>0.2</v>
      </c>
      <c r="O283">
        <f>IF(H283="Yes",G283*N283,0)</f>
        <v>127221.6</v>
      </c>
      <c r="P283">
        <f>IF(H283="Yes",G283*(_xlfn.XLOOKUP(B283,'VAT Rates'!$D$7:$D$12,'VAT Rates'!$E$7:$E$12)),0)</f>
        <v>127221.6</v>
      </c>
      <c r="Q283" t="b">
        <f t="shared" si="4"/>
        <v>0</v>
      </c>
    </row>
    <row r="284" spans="1:17" x14ac:dyDescent="0.25">
      <c r="A284">
        <v>48322</v>
      </c>
      <c r="B284" t="s">
        <v>42</v>
      </c>
      <c r="C284" t="s">
        <v>30</v>
      </c>
      <c r="D284" s="11">
        <v>1715</v>
      </c>
      <c r="E284">
        <v>5.88</v>
      </c>
      <c r="F284">
        <v>9</v>
      </c>
      <c r="G284">
        <f>D284*F284</f>
        <v>15435</v>
      </c>
      <c r="H284" t="s">
        <v>71</v>
      </c>
      <c r="I284">
        <f>(F284-E284)*D284</f>
        <v>5350.8</v>
      </c>
      <c r="J284" s="9">
        <v>45575</v>
      </c>
      <c r="K284" t="s">
        <v>41</v>
      </c>
      <c r="L284" t="s">
        <v>24</v>
      </c>
      <c r="M284">
        <f>IF(H284="Yes",G284*0.23,0)</f>
        <v>0</v>
      </c>
      <c r="N284" s="15">
        <f>_xlfn.XLOOKUP(B284,'VAT Rates'!$D$7:$D$12,'VAT Rates'!$E$7:$E$12)</f>
        <v>0.24</v>
      </c>
      <c r="O284">
        <f>IF(H284="Yes",G284*N284,0)</f>
        <v>0</v>
      </c>
      <c r="P284">
        <f>IF(H284="Yes",G284*(_xlfn.XLOOKUP(B284,'VAT Rates'!$D$7:$D$12,'VAT Rates'!$E$7:$E$12)),0)</f>
        <v>0</v>
      </c>
      <c r="Q284" t="b">
        <f t="shared" si="4"/>
        <v>0</v>
      </c>
    </row>
    <row r="285" spans="1:17" x14ac:dyDescent="0.25">
      <c r="A285">
        <v>48338</v>
      </c>
      <c r="B285" t="s">
        <v>44</v>
      </c>
      <c r="C285" t="s">
        <v>35</v>
      </c>
      <c r="D285" s="11">
        <v>1565</v>
      </c>
      <c r="E285">
        <v>10.47</v>
      </c>
      <c r="F285">
        <v>15</v>
      </c>
      <c r="G285">
        <f>D285*F285</f>
        <v>23475</v>
      </c>
      <c r="H285" t="s">
        <v>71</v>
      </c>
      <c r="I285">
        <f>(F285-E285)*D285</f>
        <v>7089.4499999999989</v>
      </c>
      <c r="J285" s="9">
        <v>45712</v>
      </c>
      <c r="K285" t="s">
        <v>41</v>
      </c>
      <c r="L285" t="s">
        <v>28</v>
      </c>
      <c r="M285">
        <f>IF(H285="Yes",G285*0.23,0)</f>
        <v>0</v>
      </c>
      <c r="N285" s="15">
        <f>_xlfn.XLOOKUP(B285,'VAT Rates'!$D$7:$D$12,'VAT Rates'!$E$7:$E$12)</f>
        <v>0.22</v>
      </c>
      <c r="O285">
        <f>IF(H285="Yes",G285*N285,0)</f>
        <v>0</v>
      </c>
      <c r="P285">
        <f>IF(H285="Yes",G285*(_xlfn.XLOOKUP(B285,'VAT Rates'!$D$7:$D$12,'VAT Rates'!$E$7:$E$12)),0)</f>
        <v>0</v>
      </c>
      <c r="Q285" t="b">
        <f t="shared" si="4"/>
        <v>0</v>
      </c>
    </row>
    <row r="286" spans="1:17" x14ac:dyDescent="0.25">
      <c r="A286">
        <v>48340</v>
      </c>
      <c r="B286" t="s">
        <v>27</v>
      </c>
      <c r="C286" t="s">
        <v>25</v>
      </c>
      <c r="D286" s="11">
        <v>2811</v>
      </c>
      <c r="E286">
        <v>3.3</v>
      </c>
      <c r="F286">
        <v>5</v>
      </c>
      <c r="G286">
        <f>D286*F286</f>
        <v>14055</v>
      </c>
      <c r="H286" t="s">
        <v>70</v>
      </c>
      <c r="I286">
        <f>(F286-E286)*D286</f>
        <v>4778.7000000000007</v>
      </c>
      <c r="J286" s="9">
        <v>45814</v>
      </c>
      <c r="K286" t="s">
        <v>41</v>
      </c>
      <c r="L286" t="s">
        <v>34</v>
      </c>
      <c r="M286">
        <f>IF(H286="Yes",G286*0.23,0)</f>
        <v>3232.65</v>
      </c>
      <c r="N286" s="15">
        <f>_xlfn.XLOOKUP(B286,'VAT Rates'!$D$7:$D$12,'VAT Rates'!$E$7:$E$12)</f>
        <v>0.19</v>
      </c>
      <c r="O286">
        <f>IF(H286="Yes",G286*N286,0)</f>
        <v>2670.45</v>
      </c>
      <c r="P286">
        <f>IF(H286="Yes",G286*(_xlfn.XLOOKUP(B286,'VAT Rates'!$D$7:$D$12,'VAT Rates'!$E$7:$E$12)),0)</f>
        <v>2670.45</v>
      </c>
      <c r="Q286" t="b">
        <f t="shared" si="4"/>
        <v>0</v>
      </c>
    </row>
    <row r="287" spans="1:17" x14ac:dyDescent="0.25">
      <c r="A287">
        <v>48363</v>
      </c>
      <c r="B287" t="s">
        <v>32</v>
      </c>
      <c r="C287" t="s">
        <v>35</v>
      </c>
      <c r="D287" s="11">
        <v>1369</v>
      </c>
      <c r="E287">
        <v>10.35</v>
      </c>
      <c r="F287">
        <v>11</v>
      </c>
      <c r="G287">
        <f>D287*F287</f>
        <v>15059</v>
      </c>
      <c r="H287" t="s">
        <v>71</v>
      </c>
      <c r="I287">
        <f>(F287-E287)*D287</f>
        <v>889.85000000000048</v>
      </c>
      <c r="J287" s="9">
        <v>45230</v>
      </c>
      <c r="K287" t="s">
        <v>39</v>
      </c>
      <c r="L287" t="s">
        <v>31</v>
      </c>
      <c r="M287">
        <f>IF(H287="Yes",G287*0.23,0)</f>
        <v>0</v>
      </c>
      <c r="N287" s="15">
        <f>_xlfn.XLOOKUP(B287,'VAT Rates'!$D$7:$D$12,'VAT Rates'!$E$7:$E$12)</f>
        <v>0.23</v>
      </c>
      <c r="O287">
        <f>IF(H287="Yes",G287*N287,0)</f>
        <v>0</v>
      </c>
      <c r="P287">
        <f>IF(H287="Yes",G287*(_xlfn.XLOOKUP(B287,'VAT Rates'!$D$7:$D$12,'VAT Rates'!$E$7:$E$12)),0)</f>
        <v>0</v>
      </c>
      <c r="Q287" t="b">
        <f t="shared" si="4"/>
        <v>1</v>
      </c>
    </row>
    <row r="288" spans="1:17" x14ac:dyDescent="0.25">
      <c r="A288">
        <v>48404</v>
      </c>
      <c r="B288" t="s">
        <v>27</v>
      </c>
      <c r="C288" t="s">
        <v>25</v>
      </c>
      <c r="D288" s="11">
        <v>1016</v>
      </c>
      <c r="E288">
        <v>3.5300000000000002</v>
      </c>
      <c r="F288">
        <v>5</v>
      </c>
      <c r="G288">
        <f>D288*F288</f>
        <v>5080</v>
      </c>
      <c r="H288" t="s">
        <v>70</v>
      </c>
      <c r="I288">
        <f>(F288-E288)*D288</f>
        <v>1493.5199999999998</v>
      </c>
      <c r="J288" s="9">
        <v>45322</v>
      </c>
      <c r="K288" t="s">
        <v>40</v>
      </c>
      <c r="L288" t="s">
        <v>24</v>
      </c>
      <c r="M288">
        <f>IF(H288="Yes",G288*0.23,0)</f>
        <v>1168.4000000000001</v>
      </c>
      <c r="N288" s="15">
        <f>_xlfn.XLOOKUP(B288,'VAT Rates'!$D$7:$D$12,'VAT Rates'!$E$7:$E$12)</f>
        <v>0.19</v>
      </c>
      <c r="O288">
        <f>IF(H288="Yes",G288*N288,0)</f>
        <v>965.2</v>
      </c>
      <c r="P288">
        <f>IF(H288="Yes",G288*(_xlfn.XLOOKUP(B288,'VAT Rates'!$D$7:$D$12,'VAT Rates'!$E$7:$E$12)),0)</f>
        <v>965.2</v>
      </c>
      <c r="Q288" t="b">
        <f t="shared" si="4"/>
        <v>0</v>
      </c>
    </row>
    <row r="289" spans="1:17" x14ac:dyDescent="0.25">
      <c r="A289">
        <v>48433</v>
      </c>
      <c r="B289" t="s">
        <v>29</v>
      </c>
      <c r="C289" t="s">
        <v>38</v>
      </c>
      <c r="D289" s="11">
        <v>2076</v>
      </c>
      <c r="E289">
        <v>260.93</v>
      </c>
      <c r="F289">
        <v>321</v>
      </c>
      <c r="G289">
        <f>D289*F289</f>
        <v>666396</v>
      </c>
      <c r="H289" t="s">
        <v>71</v>
      </c>
      <c r="I289">
        <f>(F289-E289)*D289</f>
        <v>124705.31999999999</v>
      </c>
      <c r="J289" s="9">
        <v>45722</v>
      </c>
      <c r="K289" t="s">
        <v>40</v>
      </c>
      <c r="L289" t="s">
        <v>24</v>
      </c>
      <c r="M289">
        <f>IF(H289="Yes",G289*0.23,0)</f>
        <v>0</v>
      </c>
      <c r="N289" s="15">
        <f>_xlfn.XLOOKUP(B289,'VAT Rates'!$D$7:$D$12,'VAT Rates'!$E$7:$E$12)</f>
        <v>0.2</v>
      </c>
      <c r="O289">
        <f>IF(H289="Yes",G289*N289,0)</f>
        <v>0</v>
      </c>
      <c r="P289">
        <f>IF(H289="Yes",G289*(_xlfn.XLOOKUP(B289,'VAT Rates'!$D$7:$D$12,'VAT Rates'!$E$7:$E$12)),0)</f>
        <v>0</v>
      </c>
      <c r="Q289" t="b">
        <f t="shared" si="4"/>
        <v>0</v>
      </c>
    </row>
    <row r="290" spans="1:17" x14ac:dyDescent="0.25">
      <c r="A290">
        <v>48477</v>
      </c>
      <c r="B290" t="s">
        <v>43</v>
      </c>
      <c r="C290" t="s">
        <v>35</v>
      </c>
      <c r="D290" s="11">
        <v>912</v>
      </c>
      <c r="E290">
        <v>10.66</v>
      </c>
      <c r="F290">
        <v>16</v>
      </c>
      <c r="G290">
        <f>D290*F290</f>
        <v>14592</v>
      </c>
      <c r="H290" t="s">
        <v>70</v>
      </c>
      <c r="I290">
        <f>(F290-E290)*D290</f>
        <v>4870.08</v>
      </c>
      <c r="J290" s="9">
        <v>45462</v>
      </c>
      <c r="K290" t="s">
        <v>26</v>
      </c>
      <c r="L290" t="s">
        <v>31</v>
      </c>
      <c r="M290">
        <f>IF(H290="Yes",G290*0.23,0)</f>
        <v>3356.1600000000003</v>
      </c>
      <c r="N290" s="15">
        <f>_xlfn.XLOOKUP(B290,'VAT Rates'!$D$7:$D$12,'VAT Rates'!$E$7:$E$12)</f>
        <v>0.21</v>
      </c>
      <c r="O290">
        <f>IF(H290="Yes",G290*N290,0)</f>
        <v>3064.3199999999997</v>
      </c>
      <c r="P290">
        <f>IF(H290="Yes",G290*(_xlfn.XLOOKUP(B290,'VAT Rates'!$D$7:$D$12,'VAT Rates'!$E$7:$E$12)),0)</f>
        <v>3064.3199999999997</v>
      </c>
      <c r="Q290" t="b">
        <f t="shared" si="4"/>
        <v>0</v>
      </c>
    </row>
    <row r="291" spans="1:17" x14ac:dyDescent="0.25">
      <c r="A291">
        <v>48596</v>
      </c>
      <c r="B291" t="s">
        <v>44</v>
      </c>
      <c r="C291" t="s">
        <v>35</v>
      </c>
      <c r="D291" s="11">
        <v>1916</v>
      </c>
      <c r="E291">
        <v>10.44</v>
      </c>
      <c r="F291">
        <v>13</v>
      </c>
      <c r="G291">
        <f>D291*F291</f>
        <v>24908</v>
      </c>
      <c r="H291" t="s">
        <v>70</v>
      </c>
      <c r="I291">
        <f>(F291-E291)*D291</f>
        <v>4904.9600000000009</v>
      </c>
      <c r="J291" s="9">
        <v>45629</v>
      </c>
      <c r="K291" t="s">
        <v>39</v>
      </c>
      <c r="L291" t="s">
        <v>34</v>
      </c>
      <c r="M291">
        <f>IF(H291="Yes",G291*0.23,0)</f>
        <v>5728.84</v>
      </c>
      <c r="N291" s="15">
        <f>_xlfn.XLOOKUP(B291,'VAT Rates'!$D$7:$D$12,'VAT Rates'!$E$7:$E$12)</f>
        <v>0.22</v>
      </c>
      <c r="O291">
        <f>IF(H291="Yes",G291*N291,0)</f>
        <v>5479.76</v>
      </c>
      <c r="P291">
        <f>IF(H291="Yes",G291*(_xlfn.XLOOKUP(B291,'VAT Rates'!$D$7:$D$12,'VAT Rates'!$E$7:$E$12)),0)</f>
        <v>5479.76</v>
      </c>
      <c r="Q291" t="b">
        <f t="shared" si="4"/>
        <v>0</v>
      </c>
    </row>
    <row r="292" spans="1:17" x14ac:dyDescent="0.25">
      <c r="A292">
        <v>48811</v>
      </c>
      <c r="B292" t="s">
        <v>32</v>
      </c>
      <c r="C292" t="s">
        <v>35</v>
      </c>
      <c r="D292" s="11">
        <v>2296</v>
      </c>
      <c r="E292">
        <v>10.86</v>
      </c>
      <c r="F292">
        <v>13</v>
      </c>
      <c r="G292">
        <f>D292*F292</f>
        <v>29848</v>
      </c>
      <c r="H292" t="s">
        <v>71</v>
      </c>
      <c r="I292">
        <f>(F292-E292)*D292</f>
        <v>4913.4400000000014</v>
      </c>
      <c r="J292" s="9">
        <v>45729</v>
      </c>
      <c r="K292" t="s">
        <v>39</v>
      </c>
      <c r="L292" t="s">
        <v>28</v>
      </c>
      <c r="M292">
        <f>IF(H292="Yes",G292*0.23,0)</f>
        <v>0</v>
      </c>
      <c r="N292" s="15">
        <f>_xlfn.XLOOKUP(B292,'VAT Rates'!$D$7:$D$12,'VAT Rates'!$E$7:$E$12)</f>
        <v>0.23</v>
      </c>
      <c r="O292">
        <f>IF(H292="Yes",G292*N292,0)</f>
        <v>0</v>
      </c>
      <c r="P292">
        <f>IF(H292="Yes",G292*(_xlfn.XLOOKUP(B292,'VAT Rates'!$D$7:$D$12,'VAT Rates'!$E$7:$E$12)),0)</f>
        <v>0</v>
      </c>
      <c r="Q292" t="b">
        <f t="shared" si="4"/>
        <v>1</v>
      </c>
    </row>
    <row r="293" spans="1:17" x14ac:dyDescent="0.25">
      <c r="A293">
        <v>49271</v>
      </c>
      <c r="B293" t="s">
        <v>42</v>
      </c>
      <c r="C293" t="s">
        <v>30</v>
      </c>
      <c r="D293" s="11">
        <v>2340</v>
      </c>
      <c r="E293">
        <v>5.04</v>
      </c>
      <c r="F293">
        <v>6</v>
      </c>
      <c r="G293">
        <f>D293*F293</f>
        <v>14040</v>
      </c>
      <c r="H293" t="s">
        <v>71</v>
      </c>
      <c r="I293">
        <f>(F293-E293)*D293</f>
        <v>2246.4</v>
      </c>
      <c r="J293" s="9">
        <v>45373</v>
      </c>
      <c r="K293" t="s">
        <v>40</v>
      </c>
      <c r="L293" t="s">
        <v>31</v>
      </c>
      <c r="M293">
        <f>IF(H293="Yes",G293*0.23,0)</f>
        <v>0</v>
      </c>
      <c r="N293" s="15">
        <f>_xlfn.XLOOKUP(B293,'VAT Rates'!$D$7:$D$12,'VAT Rates'!$E$7:$E$12)</f>
        <v>0.24</v>
      </c>
      <c r="O293">
        <f>IF(H293="Yes",G293*N293,0)</f>
        <v>0</v>
      </c>
      <c r="P293">
        <f>IF(H293="Yes",G293*(_xlfn.XLOOKUP(B293,'VAT Rates'!$D$7:$D$12,'VAT Rates'!$E$7:$E$12)),0)</f>
        <v>0</v>
      </c>
      <c r="Q293" t="b">
        <f t="shared" si="4"/>
        <v>0</v>
      </c>
    </row>
    <row r="294" spans="1:17" x14ac:dyDescent="0.25">
      <c r="A294">
        <v>49321</v>
      </c>
      <c r="B294" t="s">
        <v>32</v>
      </c>
      <c r="C294" t="s">
        <v>35</v>
      </c>
      <c r="D294" s="11">
        <v>1598</v>
      </c>
      <c r="E294">
        <v>10.4</v>
      </c>
      <c r="F294">
        <v>12</v>
      </c>
      <c r="G294">
        <f>D294*F294</f>
        <v>19176</v>
      </c>
      <c r="H294" t="s">
        <v>71</v>
      </c>
      <c r="I294">
        <f>(F294-E294)*D294</f>
        <v>2556.7999999999993</v>
      </c>
      <c r="J294" s="9">
        <v>45246</v>
      </c>
      <c r="K294" t="s">
        <v>40</v>
      </c>
      <c r="L294" t="s">
        <v>24</v>
      </c>
      <c r="M294">
        <f>IF(H294="Yes",G294*0.23,0)</f>
        <v>0</v>
      </c>
      <c r="N294" s="15">
        <f>_xlfn.XLOOKUP(B294,'VAT Rates'!$D$7:$D$12,'VAT Rates'!$E$7:$E$12)</f>
        <v>0.23</v>
      </c>
      <c r="O294">
        <f>IF(H294="Yes",G294*N294,0)</f>
        <v>0</v>
      </c>
      <c r="P294">
        <f>IF(H294="Yes",G294*(_xlfn.XLOOKUP(B294,'VAT Rates'!$D$7:$D$12,'VAT Rates'!$E$7:$E$12)),0)</f>
        <v>0</v>
      </c>
      <c r="Q294" t="b">
        <f t="shared" si="4"/>
        <v>1</v>
      </c>
    </row>
    <row r="295" spans="1:17" x14ac:dyDescent="0.25">
      <c r="A295">
        <v>49425</v>
      </c>
      <c r="B295" t="s">
        <v>32</v>
      </c>
      <c r="C295" t="s">
        <v>36</v>
      </c>
      <c r="D295" s="11">
        <v>639</v>
      </c>
      <c r="E295">
        <v>120.18</v>
      </c>
      <c r="F295">
        <v>174</v>
      </c>
      <c r="G295">
        <f>D295*F295</f>
        <v>111186</v>
      </c>
      <c r="H295" t="s">
        <v>71</v>
      </c>
      <c r="I295">
        <f>(F295-E295)*D295</f>
        <v>34390.979999999996</v>
      </c>
      <c r="J295" s="9">
        <v>45658</v>
      </c>
      <c r="K295" t="s">
        <v>39</v>
      </c>
      <c r="L295" t="s">
        <v>24</v>
      </c>
      <c r="M295">
        <f>IF(H295="Yes",G295*0.23,0)</f>
        <v>0</v>
      </c>
      <c r="N295" s="15">
        <f>_xlfn.XLOOKUP(B295,'VAT Rates'!$D$7:$D$12,'VAT Rates'!$E$7:$E$12)</f>
        <v>0.23</v>
      </c>
      <c r="O295">
        <f>IF(H295="Yes",G295*N295,0)</f>
        <v>0</v>
      </c>
      <c r="P295">
        <f>IF(H295="Yes",G295*(_xlfn.XLOOKUP(B295,'VAT Rates'!$D$7:$D$12,'VAT Rates'!$E$7:$E$12)),0)</f>
        <v>0</v>
      </c>
      <c r="Q295" t="b">
        <f t="shared" si="4"/>
        <v>0</v>
      </c>
    </row>
    <row r="296" spans="1:17" x14ac:dyDescent="0.25">
      <c r="A296">
        <v>49640</v>
      </c>
      <c r="B296" t="s">
        <v>43</v>
      </c>
      <c r="C296" t="s">
        <v>25</v>
      </c>
      <c r="D296" s="11">
        <v>1947</v>
      </c>
      <c r="E296">
        <v>3.75</v>
      </c>
      <c r="F296">
        <v>5</v>
      </c>
      <c r="G296">
        <f>D296*F296</f>
        <v>9735</v>
      </c>
      <c r="H296" t="s">
        <v>71</v>
      </c>
      <c r="I296">
        <f>(F296-E296)*D296</f>
        <v>2433.75</v>
      </c>
      <c r="J296" s="9">
        <v>45704</v>
      </c>
      <c r="K296" t="s">
        <v>39</v>
      </c>
      <c r="L296" t="s">
        <v>31</v>
      </c>
      <c r="M296">
        <f>IF(H296="Yes",G296*0.23,0)</f>
        <v>0</v>
      </c>
      <c r="N296" s="15">
        <f>_xlfn.XLOOKUP(B296,'VAT Rates'!$D$7:$D$12,'VAT Rates'!$E$7:$E$12)</f>
        <v>0.21</v>
      </c>
      <c r="O296">
        <f>IF(H296="Yes",G296*N296,0)</f>
        <v>0</v>
      </c>
      <c r="P296">
        <f>IF(H296="Yes",G296*(_xlfn.XLOOKUP(B296,'VAT Rates'!$D$7:$D$12,'VAT Rates'!$E$7:$E$12)),0)</f>
        <v>0</v>
      </c>
      <c r="Q296" t="b">
        <f t="shared" si="4"/>
        <v>0</v>
      </c>
    </row>
    <row r="297" spans="1:17" x14ac:dyDescent="0.25">
      <c r="A297">
        <v>49680</v>
      </c>
      <c r="B297" t="s">
        <v>32</v>
      </c>
      <c r="C297" t="s">
        <v>30</v>
      </c>
      <c r="D297" s="11">
        <v>663</v>
      </c>
      <c r="E297">
        <v>5.71</v>
      </c>
      <c r="F297">
        <v>8</v>
      </c>
      <c r="G297">
        <f>D297*F297</f>
        <v>5304</v>
      </c>
      <c r="H297" t="s">
        <v>71</v>
      </c>
      <c r="I297">
        <f>(F297-E297)*D297</f>
        <v>1518.27</v>
      </c>
      <c r="J297" s="9">
        <v>45663</v>
      </c>
      <c r="K297" t="s">
        <v>39</v>
      </c>
      <c r="L297" t="s">
        <v>33</v>
      </c>
      <c r="M297">
        <f>IF(H297="Yes",G297*0.23,0)</f>
        <v>0</v>
      </c>
      <c r="N297" s="15">
        <f>_xlfn.XLOOKUP(B297,'VAT Rates'!$D$7:$D$12,'VAT Rates'!$E$7:$E$12)</f>
        <v>0.23</v>
      </c>
      <c r="O297">
        <f>IF(H297="Yes",G297*N297,0)</f>
        <v>0</v>
      </c>
      <c r="P297">
        <f>IF(H297="Yes",G297*(_xlfn.XLOOKUP(B297,'VAT Rates'!$D$7:$D$12,'VAT Rates'!$E$7:$E$12)),0)</f>
        <v>0</v>
      </c>
      <c r="Q297" t="b">
        <f t="shared" si="4"/>
        <v>0</v>
      </c>
    </row>
    <row r="298" spans="1:17" x14ac:dyDescent="0.25">
      <c r="A298">
        <v>49817</v>
      </c>
      <c r="B298" t="s">
        <v>42</v>
      </c>
      <c r="C298" t="s">
        <v>30</v>
      </c>
      <c r="D298" s="11">
        <v>690</v>
      </c>
      <c r="E298">
        <v>5.36</v>
      </c>
      <c r="F298">
        <v>8</v>
      </c>
      <c r="G298">
        <f>D298*F298</f>
        <v>5520</v>
      </c>
      <c r="H298" t="s">
        <v>70</v>
      </c>
      <c r="I298">
        <f>(F298-E298)*D298</f>
        <v>1821.5999999999997</v>
      </c>
      <c r="J298" s="9">
        <v>45672</v>
      </c>
      <c r="K298" t="s">
        <v>39</v>
      </c>
      <c r="L298" t="s">
        <v>31</v>
      </c>
      <c r="M298">
        <f>IF(H298="Yes",G298*0.23,0)</f>
        <v>1269.6000000000001</v>
      </c>
      <c r="N298" s="15">
        <f>_xlfn.XLOOKUP(B298,'VAT Rates'!$D$7:$D$12,'VAT Rates'!$E$7:$E$12)</f>
        <v>0.24</v>
      </c>
      <c r="O298">
        <f>IF(H298="Yes",G298*N298,0)</f>
        <v>1324.8</v>
      </c>
      <c r="P298">
        <f>IF(H298="Yes",G298*(_xlfn.XLOOKUP(B298,'VAT Rates'!$D$7:$D$12,'VAT Rates'!$E$7:$E$12)),0)</f>
        <v>1324.8</v>
      </c>
      <c r="Q298" t="b">
        <f t="shared" si="4"/>
        <v>0</v>
      </c>
    </row>
    <row r="299" spans="1:17" x14ac:dyDescent="0.25">
      <c r="A299">
        <v>49882</v>
      </c>
      <c r="B299" t="s">
        <v>43</v>
      </c>
      <c r="C299" t="s">
        <v>35</v>
      </c>
      <c r="D299" s="11">
        <v>2905</v>
      </c>
      <c r="E299">
        <v>10.24</v>
      </c>
      <c r="F299">
        <v>14</v>
      </c>
      <c r="G299">
        <f>D299*F299</f>
        <v>40670</v>
      </c>
      <c r="H299" t="s">
        <v>70</v>
      </c>
      <c r="I299">
        <f>(F299-E299)*D299</f>
        <v>10922.8</v>
      </c>
      <c r="J299" s="9">
        <v>45741</v>
      </c>
      <c r="K299" t="s">
        <v>39</v>
      </c>
      <c r="L299" t="s">
        <v>34</v>
      </c>
      <c r="M299">
        <f>IF(H299="Yes",G299*0.23,0)</f>
        <v>9354.1</v>
      </c>
      <c r="N299" s="15">
        <f>_xlfn.XLOOKUP(B299,'VAT Rates'!$D$7:$D$12,'VAT Rates'!$E$7:$E$12)</f>
        <v>0.21</v>
      </c>
      <c r="O299">
        <f>IF(H299="Yes",G299*N299,0)</f>
        <v>8540.6999999999989</v>
      </c>
      <c r="P299">
        <f>IF(H299="Yes",G299*(_xlfn.XLOOKUP(B299,'VAT Rates'!$D$7:$D$12,'VAT Rates'!$E$7:$E$12)),0)</f>
        <v>8540.6999999999989</v>
      </c>
      <c r="Q299" t="b">
        <f t="shared" si="4"/>
        <v>0</v>
      </c>
    </row>
    <row r="300" spans="1:17" x14ac:dyDescent="0.25">
      <c r="A300">
        <v>49994</v>
      </c>
      <c r="B300" t="s">
        <v>44</v>
      </c>
      <c r="C300" t="s">
        <v>35</v>
      </c>
      <c r="D300" s="11">
        <v>2394</v>
      </c>
      <c r="E300">
        <v>10.23</v>
      </c>
      <c r="F300">
        <v>12</v>
      </c>
      <c r="G300">
        <f>D300*F300</f>
        <v>28728</v>
      </c>
      <c r="H300" t="s">
        <v>71</v>
      </c>
      <c r="I300">
        <f>(F300-E300)*D300</f>
        <v>4237.3799999999992</v>
      </c>
      <c r="J300" s="9">
        <v>45773</v>
      </c>
      <c r="K300" t="s">
        <v>41</v>
      </c>
      <c r="L300" t="s">
        <v>24</v>
      </c>
      <c r="M300">
        <f>IF(H300="Yes",G300*0.23,0)</f>
        <v>0</v>
      </c>
      <c r="N300" s="15">
        <f>_xlfn.XLOOKUP(B300,'VAT Rates'!$D$7:$D$12,'VAT Rates'!$E$7:$E$12)</f>
        <v>0.22</v>
      </c>
      <c r="O300">
        <f>IF(H300="Yes",G300*N300,0)</f>
        <v>0</v>
      </c>
      <c r="P300">
        <f>IF(H300="Yes",G300*(_xlfn.XLOOKUP(B300,'VAT Rates'!$D$7:$D$12,'VAT Rates'!$E$7:$E$12)),0)</f>
        <v>0</v>
      </c>
      <c r="Q300" t="b">
        <f t="shared" si="4"/>
        <v>0</v>
      </c>
    </row>
    <row r="301" spans="1:17" x14ac:dyDescent="0.25">
      <c r="A301">
        <v>50027</v>
      </c>
      <c r="B301" t="s">
        <v>43</v>
      </c>
      <c r="C301" t="s">
        <v>36</v>
      </c>
      <c r="D301" s="11">
        <v>555</v>
      </c>
      <c r="E301">
        <v>120.81</v>
      </c>
      <c r="F301">
        <v>144</v>
      </c>
      <c r="G301">
        <f>D301*F301</f>
        <v>79920</v>
      </c>
      <c r="H301" t="s">
        <v>71</v>
      </c>
      <c r="I301">
        <f>(F301-E301)*D301</f>
        <v>12870.449999999999</v>
      </c>
      <c r="J301" s="9">
        <v>45335</v>
      </c>
      <c r="K301" t="s">
        <v>40</v>
      </c>
      <c r="L301" t="s">
        <v>28</v>
      </c>
      <c r="M301">
        <f>IF(H301="Yes",G301*0.23,0)</f>
        <v>0</v>
      </c>
      <c r="N301" s="15">
        <f>_xlfn.XLOOKUP(B301,'VAT Rates'!$D$7:$D$12,'VAT Rates'!$E$7:$E$12)</f>
        <v>0.21</v>
      </c>
      <c r="O301">
        <f>IF(H301="Yes",G301*N301,0)</f>
        <v>0</v>
      </c>
      <c r="P301">
        <f>IF(H301="Yes",G301*(_xlfn.XLOOKUP(B301,'VAT Rates'!$D$7:$D$12,'VAT Rates'!$E$7:$E$12)),0)</f>
        <v>0</v>
      </c>
      <c r="Q301" t="b">
        <f t="shared" si="4"/>
        <v>0</v>
      </c>
    </row>
    <row r="302" spans="1:17" x14ac:dyDescent="0.25">
      <c r="A302">
        <v>50397</v>
      </c>
      <c r="B302" t="s">
        <v>44</v>
      </c>
      <c r="C302" t="s">
        <v>35</v>
      </c>
      <c r="D302" s="11">
        <v>2470</v>
      </c>
      <c r="E302">
        <v>10.37</v>
      </c>
      <c r="F302">
        <v>14</v>
      </c>
      <c r="G302">
        <f>D302*F302</f>
        <v>34580</v>
      </c>
      <c r="H302" t="s">
        <v>71</v>
      </c>
      <c r="I302">
        <f>(F302-E302)*D302</f>
        <v>8966.1000000000022</v>
      </c>
      <c r="J302" s="9">
        <v>45257</v>
      </c>
      <c r="K302" t="s">
        <v>41</v>
      </c>
      <c r="L302" t="s">
        <v>28</v>
      </c>
      <c r="M302">
        <f>IF(H302="Yes",G302*0.23,0)</f>
        <v>0</v>
      </c>
      <c r="N302" s="15">
        <f>_xlfn.XLOOKUP(B302,'VAT Rates'!$D$7:$D$12,'VAT Rates'!$E$7:$E$12)</f>
        <v>0.22</v>
      </c>
      <c r="O302">
        <f>IF(H302="Yes",G302*N302,0)</f>
        <v>0</v>
      </c>
      <c r="P302">
        <f>IF(H302="Yes",G302*(_xlfn.XLOOKUP(B302,'VAT Rates'!$D$7:$D$12,'VAT Rates'!$E$7:$E$12)),0)</f>
        <v>0</v>
      </c>
      <c r="Q302" t="b">
        <f t="shared" si="4"/>
        <v>0</v>
      </c>
    </row>
    <row r="303" spans="1:17" x14ac:dyDescent="0.25">
      <c r="A303">
        <v>50485</v>
      </c>
      <c r="B303" t="s">
        <v>43</v>
      </c>
      <c r="C303" t="s">
        <v>38</v>
      </c>
      <c r="D303" s="11">
        <v>2914</v>
      </c>
      <c r="E303">
        <v>260.27999999999997</v>
      </c>
      <c r="F303">
        <v>321</v>
      </c>
      <c r="G303">
        <f>D303*F303</f>
        <v>935394</v>
      </c>
      <c r="H303" t="s">
        <v>71</v>
      </c>
      <c r="I303">
        <f>(F303-E303)*D303</f>
        <v>176938.08000000007</v>
      </c>
      <c r="J303" s="9">
        <v>45262</v>
      </c>
      <c r="K303" t="s">
        <v>41</v>
      </c>
      <c r="L303" t="s">
        <v>31</v>
      </c>
      <c r="M303">
        <f>IF(H303="Yes",G303*0.23,0)</f>
        <v>0</v>
      </c>
      <c r="N303" s="15">
        <f>_xlfn.XLOOKUP(B303,'VAT Rates'!$D$7:$D$12,'VAT Rates'!$E$7:$E$12)</f>
        <v>0.21</v>
      </c>
      <c r="O303">
        <f>IF(H303="Yes",G303*N303,0)</f>
        <v>0</v>
      </c>
      <c r="P303">
        <f>IF(H303="Yes",G303*(_xlfn.XLOOKUP(B303,'VAT Rates'!$D$7:$D$12,'VAT Rates'!$E$7:$E$12)),0)</f>
        <v>0</v>
      </c>
      <c r="Q303" t="b">
        <f t="shared" si="4"/>
        <v>0</v>
      </c>
    </row>
    <row r="304" spans="1:17" x14ac:dyDescent="0.25">
      <c r="A304">
        <v>50487</v>
      </c>
      <c r="B304" t="s">
        <v>44</v>
      </c>
      <c r="C304" t="s">
        <v>36</v>
      </c>
      <c r="D304" s="11">
        <v>1582</v>
      </c>
      <c r="E304">
        <v>120.04</v>
      </c>
      <c r="F304">
        <v>181</v>
      </c>
      <c r="G304">
        <f>D304*F304</f>
        <v>286342</v>
      </c>
      <c r="H304" t="s">
        <v>70</v>
      </c>
      <c r="I304">
        <f>(F304-E304)*D304</f>
        <v>96438.719999999987</v>
      </c>
      <c r="J304" s="9">
        <v>45618</v>
      </c>
      <c r="K304" t="s">
        <v>40</v>
      </c>
      <c r="L304" t="s">
        <v>24</v>
      </c>
      <c r="M304">
        <f>IF(H304="Yes",G304*0.23,0)</f>
        <v>65858.66</v>
      </c>
      <c r="N304" s="15">
        <f>_xlfn.XLOOKUP(B304,'VAT Rates'!$D$7:$D$12,'VAT Rates'!$E$7:$E$12)</f>
        <v>0.22</v>
      </c>
      <c r="O304">
        <f>IF(H304="Yes",G304*N304,0)</f>
        <v>62995.24</v>
      </c>
      <c r="P304">
        <f>IF(H304="Yes",G304*(_xlfn.XLOOKUP(B304,'VAT Rates'!$D$7:$D$12,'VAT Rates'!$E$7:$E$12)),0)</f>
        <v>62995.24</v>
      </c>
      <c r="Q304" t="b">
        <f t="shared" si="4"/>
        <v>0</v>
      </c>
    </row>
    <row r="305" spans="1:17" x14ac:dyDescent="0.25">
      <c r="A305">
        <v>50547</v>
      </c>
      <c r="B305" t="s">
        <v>43</v>
      </c>
      <c r="C305" t="s">
        <v>37</v>
      </c>
      <c r="D305" s="11">
        <v>349</v>
      </c>
      <c r="E305">
        <v>250.26</v>
      </c>
      <c r="F305">
        <v>266</v>
      </c>
      <c r="G305">
        <f>D305*F305</f>
        <v>92834</v>
      </c>
      <c r="H305" t="s">
        <v>70</v>
      </c>
      <c r="I305">
        <f>(F305-E305)*D305</f>
        <v>5493.2600000000029</v>
      </c>
      <c r="J305" s="9">
        <v>45240</v>
      </c>
      <c r="K305" t="s">
        <v>39</v>
      </c>
      <c r="L305" t="s">
        <v>24</v>
      </c>
      <c r="M305">
        <f>IF(H305="Yes",G305*0.23,0)</f>
        <v>21351.82</v>
      </c>
      <c r="N305" s="15">
        <f>_xlfn.XLOOKUP(B305,'VAT Rates'!$D$7:$D$12,'VAT Rates'!$E$7:$E$12)</f>
        <v>0.21</v>
      </c>
      <c r="O305">
        <f>IF(H305="Yes",G305*N305,0)</f>
        <v>19495.14</v>
      </c>
      <c r="P305">
        <f>IF(H305="Yes",G305*(_xlfn.XLOOKUP(B305,'VAT Rates'!$D$7:$D$12,'VAT Rates'!$E$7:$E$12)),0)</f>
        <v>19495.14</v>
      </c>
      <c r="Q305" t="b">
        <f t="shared" si="4"/>
        <v>0</v>
      </c>
    </row>
    <row r="306" spans="1:17" x14ac:dyDescent="0.25">
      <c r="A306">
        <v>50889</v>
      </c>
      <c r="B306" t="s">
        <v>43</v>
      </c>
      <c r="C306" t="s">
        <v>36</v>
      </c>
      <c r="D306" s="11">
        <v>1465</v>
      </c>
      <c r="E306">
        <v>120.51</v>
      </c>
      <c r="F306">
        <v>180</v>
      </c>
      <c r="G306">
        <f>D306*F306</f>
        <v>263700</v>
      </c>
      <c r="H306" t="s">
        <v>71</v>
      </c>
      <c r="I306">
        <f>(F306-E306)*D306</f>
        <v>87152.849999999991</v>
      </c>
      <c r="J306" s="9">
        <v>45813</v>
      </c>
      <c r="K306" t="s">
        <v>39</v>
      </c>
      <c r="L306" t="s">
        <v>31</v>
      </c>
      <c r="M306">
        <f>IF(H306="Yes",G306*0.23,0)</f>
        <v>0</v>
      </c>
      <c r="N306" s="15">
        <f>_xlfn.XLOOKUP(B306,'VAT Rates'!$D$7:$D$12,'VAT Rates'!$E$7:$E$12)</f>
        <v>0.21</v>
      </c>
      <c r="O306">
        <f>IF(H306="Yes",G306*N306,0)</f>
        <v>0</v>
      </c>
      <c r="P306">
        <f>IF(H306="Yes",G306*(_xlfn.XLOOKUP(B306,'VAT Rates'!$D$7:$D$12,'VAT Rates'!$E$7:$E$12)),0)</f>
        <v>0</v>
      </c>
      <c r="Q306" t="b">
        <f t="shared" si="4"/>
        <v>0</v>
      </c>
    </row>
    <row r="307" spans="1:17" x14ac:dyDescent="0.25">
      <c r="A307">
        <v>50960</v>
      </c>
      <c r="B307" t="s">
        <v>44</v>
      </c>
      <c r="C307" t="s">
        <v>30</v>
      </c>
      <c r="D307" s="11">
        <v>2300</v>
      </c>
      <c r="E307">
        <v>6</v>
      </c>
      <c r="F307">
        <v>9</v>
      </c>
      <c r="G307">
        <f>D307*F307</f>
        <v>20700</v>
      </c>
      <c r="H307" t="s">
        <v>70</v>
      </c>
      <c r="I307">
        <f>(F307-E307)*D307</f>
        <v>6900</v>
      </c>
      <c r="J307" s="9">
        <v>45786</v>
      </c>
      <c r="K307" t="s">
        <v>41</v>
      </c>
      <c r="L307" t="s">
        <v>28</v>
      </c>
      <c r="M307">
        <f>IF(H307="Yes",G307*0.23,0)</f>
        <v>4761</v>
      </c>
      <c r="N307" s="15">
        <f>_xlfn.XLOOKUP(B307,'VAT Rates'!$D$7:$D$12,'VAT Rates'!$E$7:$E$12)</f>
        <v>0.22</v>
      </c>
      <c r="O307">
        <f>IF(H307="Yes",G307*N307,0)</f>
        <v>4554</v>
      </c>
      <c r="P307">
        <f>IF(H307="Yes",G307*(_xlfn.XLOOKUP(B307,'VAT Rates'!$D$7:$D$12,'VAT Rates'!$E$7:$E$12)),0)</f>
        <v>4554</v>
      </c>
      <c r="Q307" t="b">
        <f t="shared" si="4"/>
        <v>0</v>
      </c>
    </row>
    <row r="308" spans="1:17" x14ac:dyDescent="0.25">
      <c r="A308">
        <v>51607</v>
      </c>
      <c r="B308" t="s">
        <v>42</v>
      </c>
      <c r="C308" t="s">
        <v>36</v>
      </c>
      <c r="D308" s="11">
        <v>410</v>
      </c>
      <c r="E308">
        <v>120.2</v>
      </c>
      <c r="F308">
        <v>146</v>
      </c>
      <c r="G308">
        <f>D308*F308</f>
        <v>59860</v>
      </c>
      <c r="H308" t="s">
        <v>70</v>
      </c>
      <c r="I308">
        <f>(F308-E308)*D308</f>
        <v>10577.999999999998</v>
      </c>
      <c r="J308" s="9">
        <v>45445</v>
      </c>
      <c r="K308" t="s">
        <v>41</v>
      </c>
      <c r="L308" t="s">
        <v>31</v>
      </c>
      <c r="M308">
        <f>IF(H308="Yes",G308*0.23,0)</f>
        <v>13767.800000000001</v>
      </c>
      <c r="N308" s="15">
        <f>_xlfn.XLOOKUP(B308,'VAT Rates'!$D$7:$D$12,'VAT Rates'!$E$7:$E$12)</f>
        <v>0.24</v>
      </c>
      <c r="O308">
        <f>IF(H308="Yes",G308*N308,0)</f>
        <v>14366.4</v>
      </c>
      <c r="P308">
        <f>IF(H308="Yes",G308*(_xlfn.XLOOKUP(B308,'VAT Rates'!$D$7:$D$12,'VAT Rates'!$E$7:$E$12)),0)</f>
        <v>14366.4</v>
      </c>
      <c r="Q308" t="b">
        <f t="shared" si="4"/>
        <v>0</v>
      </c>
    </row>
    <row r="309" spans="1:17" x14ac:dyDescent="0.25">
      <c r="A309">
        <v>51630</v>
      </c>
      <c r="B309" t="s">
        <v>27</v>
      </c>
      <c r="C309" t="s">
        <v>37</v>
      </c>
      <c r="D309" s="11">
        <v>2877</v>
      </c>
      <c r="E309">
        <v>250.88</v>
      </c>
      <c r="F309">
        <v>364</v>
      </c>
      <c r="G309">
        <f>D309*F309</f>
        <v>1047228</v>
      </c>
      <c r="H309" t="s">
        <v>70</v>
      </c>
      <c r="I309">
        <f>(F309-E309)*D309</f>
        <v>325446.24</v>
      </c>
      <c r="J309" s="9">
        <v>45545</v>
      </c>
      <c r="K309" t="s">
        <v>39</v>
      </c>
      <c r="L309" t="s">
        <v>24</v>
      </c>
      <c r="M309">
        <f>IF(H309="Yes",G309*0.23,0)</f>
        <v>240862.44</v>
      </c>
      <c r="N309" s="15">
        <f>_xlfn.XLOOKUP(B309,'VAT Rates'!$D$7:$D$12,'VAT Rates'!$E$7:$E$12)</f>
        <v>0.19</v>
      </c>
      <c r="O309">
        <f>IF(H309="Yes",G309*N309,0)</f>
        <v>198973.32</v>
      </c>
      <c r="P309">
        <f>IF(H309="Yes",G309*(_xlfn.XLOOKUP(B309,'VAT Rates'!$D$7:$D$12,'VAT Rates'!$E$7:$E$12)),0)</f>
        <v>198973.32</v>
      </c>
      <c r="Q309" t="b">
        <f t="shared" si="4"/>
        <v>0</v>
      </c>
    </row>
    <row r="310" spans="1:17" x14ac:dyDescent="0.25">
      <c r="A310">
        <v>51914</v>
      </c>
      <c r="B310" t="s">
        <v>32</v>
      </c>
      <c r="C310" t="s">
        <v>37</v>
      </c>
      <c r="D310" s="11">
        <v>727</v>
      </c>
      <c r="E310">
        <v>250.77</v>
      </c>
      <c r="F310">
        <v>364</v>
      </c>
      <c r="G310">
        <f>D310*F310</f>
        <v>264628</v>
      </c>
      <c r="H310" t="s">
        <v>70</v>
      </c>
      <c r="I310">
        <f>(F310-E310)*D310</f>
        <v>82318.209999999992</v>
      </c>
      <c r="J310" s="9">
        <v>45329</v>
      </c>
      <c r="K310" t="s">
        <v>39</v>
      </c>
      <c r="L310" t="s">
        <v>33</v>
      </c>
      <c r="M310">
        <f>IF(H310="Yes",G310*0.23,0)</f>
        <v>60864.44</v>
      </c>
      <c r="N310" s="15">
        <f>_xlfn.XLOOKUP(B310,'VAT Rates'!$D$7:$D$12,'VAT Rates'!$E$7:$E$12)</f>
        <v>0.23</v>
      </c>
      <c r="O310">
        <f>IF(H310="Yes",G310*N310,0)</f>
        <v>60864.44</v>
      </c>
      <c r="P310">
        <f>IF(H310="Yes",G310*(_xlfn.XLOOKUP(B310,'VAT Rates'!$D$7:$D$12,'VAT Rates'!$E$7:$E$12)),0)</f>
        <v>60864.44</v>
      </c>
      <c r="Q310" t="b">
        <f t="shared" si="4"/>
        <v>0</v>
      </c>
    </row>
    <row r="311" spans="1:17" x14ac:dyDescent="0.25">
      <c r="A311">
        <v>51955</v>
      </c>
      <c r="B311" t="s">
        <v>43</v>
      </c>
      <c r="C311" t="s">
        <v>38</v>
      </c>
      <c r="D311" s="11">
        <v>2015</v>
      </c>
      <c r="E311">
        <v>260.26</v>
      </c>
      <c r="F311">
        <v>305</v>
      </c>
      <c r="G311">
        <f>D311*F311</f>
        <v>614575</v>
      </c>
      <c r="H311" t="s">
        <v>70</v>
      </c>
      <c r="I311">
        <f>(F311-E311)*D311</f>
        <v>90151.10000000002</v>
      </c>
      <c r="J311" s="9">
        <v>45389</v>
      </c>
      <c r="K311" t="s">
        <v>41</v>
      </c>
      <c r="L311" t="s">
        <v>31</v>
      </c>
      <c r="M311">
        <f>IF(H311="Yes",G311*0.23,0)</f>
        <v>141352.25</v>
      </c>
      <c r="N311" s="15">
        <f>_xlfn.XLOOKUP(B311,'VAT Rates'!$D$7:$D$12,'VAT Rates'!$E$7:$E$12)</f>
        <v>0.21</v>
      </c>
      <c r="O311">
        <f>IF(H311="Yes",G311*N311,0)</f>
        <v>129060.75</v>
      </c>
      <c r="P311">
        <f>IF(H311="Yes",G311*(_xlfn.XLOOKUP(B311,'VAT Rates'!$D$7:$D$12,'VAT Rates'!$E$7:$E$12)),0)</f>
        <v>129060.75</v>
      </c>
      <c r="Q311" t="b">
        <f t="shared" si="4"/>
        <v>0</v>
      </c>
    </row>
    <row r="312" spans="1:17" x14ac:dyDescent="0.25">
      <c r="A312">
        <v>52131</v>
      </c>
      <c r="B312" t="s">
        <v>27</v>
      </c>
      <c r="C312" t="s">
        <v>36</v>
      </c>
      <c r="D312" s="11">
        <v>1250</v>
      </c>
      <c r="E312">
        <v>120.26</v>
      </c>
      <c r="F312">
        <v>148</v>
      </c>
      <c r="G312">
        <f>D312*F312</f>
        <v>185000</v>
      </c>
      <c r="H312" t="s">
        <v>70</v>
      </c>
      <c r="I312">
        <f>(F312-E312)*D312</f>
        <v>34674.999999999993</v>
      </c>
      <c r="J312" s="9">
        <v>45213</v>
      </c>
      <c r="K312" t="s">
        <v>40</v>
      </c>
      <c r="L312" t="s">
        <v>34</v>
      </c>
      <c r="M312">
        <f>IF(H312="Yes",G312*0.23,0)</f>
        <v>42550</v>
      </c>
      <c r="N312" s="15">
        <f>_xlfn.XLOOKUP(B312,'VAT Rates'!$D$7:$D$12,'VAT Rates'!$E$7:$E$12)</f>
        <v>0.19</v>
      </c>
      <c r="O312">
        <f>IF(H312="Yes",G312*N312,0)</f>
        <v>35150</v>
      </c>
      <c r="P312">
        <f>IF(H312="Yes",G312*(_xlfn.XLOOKUP(B312,'VAT Rates'!$D$7:$D$12,'VAT Rates'!$E$7:$E$12)),0)</f>
        <v>35150</v>
      </c>
      <c r="Q312" t="b">
        <f t="shared" si="4"/>
        <v>0</v>
      </c>
    </row>
    <row r="313" spans="1:17" x14ac:dyDescent="0.25">
      <c r="A313">
        <v>52336</v>
      </c>
      <c r="B313" t="s">
        <v>44</v>
      </c>
      <c r="C313" t="s">
        <v>25</v>
      </c>
      <c r="D313" s="11">
        <v>1295</v>
      </c>
      <c r="E313">
        <v>3.89</v>
      </c>
      <c r="F313">
        <v>5</v>
      </c>
      <c r="G313">
        <f>D313*F313</f>
        <v>6475</v>
      </c>
      <c r="H313" t="s">
        <v>70</v>
      </c>
      <c r="I313">
        <f>(F313-E313)*D313</f>
        <v>1437.4499999999998</v>
      </c>
      <c r="J313" s="9">
        <v>45173</v>
      </c>
      <c r="K313" t="s">
        <v>39</v>
      </c>
      <c r="L313" t="s">
        <v>31</v>
      </c>
      <c r="M313">
        <f>IF(H313="Yes",G313*0.23,0)</f>
        <v>1489.25</v>
      </c>
      <c r="N313" s="15">
        <f>_xlfn.XLOOKUP(B313,'VAT Rates'!$D$7:$D$12,'VAT Rates'!$E$7:$E$12)</f>
        <v>0.22</v>
      </c>
      <c r="O313">
        <f>IF(H313="Yes",G313*N313,0)</f>
        <v>1424.5</v>
      </c>
      <c r="P313">
        <f>IF(H313="Yes",G313*(_xlfn.XLOOKUP(B313,'VAT Rates'!$D$7:$D$12,'VAT Rates'!$E$7:$E$12)),0)</f>
        <v>1424.5</v>
      </c>
      <c r="Q313" t="b">
        <f t="shared" si="4"/>
        <v>0</v>
      </c>
    </row>
    <row r="314" spans="1:17" x14ac:dyDescent="0.25">
      <c r="A314">
        <v>52349</v>
      </c>
      <c r="B314" t="s">
        <v>32</v>
      </c>
      <c r="C314" t="s">
        <v>35</v>
      </c>
      <c r="D314" s="11">
        <v>2116</v>
      </c>
      <c r="E314">
        <v>10.9</v>
      </c>
      <c r="F314">
        <v>14</v>
      </c>
      <c r="G314">
        <f>D314*F314</f>
        <v>29624</v>
      </c>
      <c r="H314" t="s">
        <v>71</v>
      </c>
      <c r="I314">
        <f>(F314-E314)*D314</f>
        <v>6559.5999999999995</v>
      </c>
      <c r="J314" s="9">
        <v>45563</v>
      </c>
      <c r="K314" t="s">
        <v>40</v>
      </c>
      <c r="L314" t="s">
        <v>28</v>
      </c>
      <c r="M314">
        <f>IF(H314="Yes",G314*0.23,0)</f>
        <v>0</v>
      </c>
      <c r="N314" s="15">
        <f>_xlfn.XLOOKUP(B314,'VAT Rates'!$D$7:$D$12,'VAT Rates'!$E$7:$E$12)</f>
        <v>0.23</v>
      </c>
      <c r="O314">
        <f>IF(H314="Yes",G314*N314,0)</f>
        <v>0</v>
      </c>
      <c r="P314">
        <f>IF(H314="Yes",G314*(_xlfn.XLOOKUP(B314,'VAT Rates'!$D$7:$D$12,'VAT Rates'!$E$7:$E$12)),0)</f>
        <v>0</v>
      </c>
      <c r="Q314" t="b">
        <f t="shared" si="4"/>
        <v>1</v>
      </c>
    </row>
    <row r="315" spans="1:17" x14ac:dyDescent="0.25">
      <c r="A315">
        <v>52473</v>
      </c>
      <c r="B315" t="s">
        <v>27</v>
      </c>
      <c r="C315" t="s">
        <v>25</v>
      </c>
      <c r="D315" s="11">
        <v>1513</v>
      </c>
      <c r="E315">
        <v>3.74</v>
      </c>
      <c r="F315">
        <v>5</v>
      </c>
      <c r="G315">
        <f>D315*F315</f>
        <v>7565</v>
      </c>
      <c r="H315" t="s">
        <v>70</v>
      </c>
      <c r="I315">
        <f>(F315-E315)*D315</f>
        <v>1906.3799999999997</v>
      </c>
      <c r="J315" s="9">
        <v>45534</v>
      </c>
      <c r="K315" t="s">
        <v>26</v>
      </c>
      <c r="L315" t="s">
        <v>24</v>
      </c>
      <c r="M315">
        <f>IF(H315="Yes",G315*0.23,0)</f>
        <v>1739.95</v>
      </c>
      <c r="N315" s="15">
        <f>_xlfn.XLOOKUP(B315,'VAT Rates'!$D$7:$D$12,'VAT Rates'!$E$7:$E$12)</f>
        <v>0.19</v>
      </c>
      <c r="O315">
        <f>IF(H315="Yes",G315*N315,0)</f>
        <v>1437.35</v>
      </c>
      <c r="P315">
        <f>IF(H315="Yes",G315*(_xlfn.XLOOKUP(B315,'VAT Rates'!$D$7:$D$12,'VAT Rates'!$E$7:$E$12)),0)</f>
        <v>1437.35</v>
      </c>
      <c r="Q315" t="b">
        <f t="shared" si="4"/>
        <v>0</v>
      </c>
    </row>
    <row r="316" spans="1:17" x14ac:dyDescent="0.25">
      <c r="A316">
        <v>52906</v>
      </c>
      <c r="B316" t="s">
        <v>29</v>
      </c>
      <c r="C316" t="s">
        <v>37</v>
      </c>
      <c r="D316" s="11">
        <v>2682</v>
      </c>
      <c r="E316">
        <v>250.87</v>
      </c>
      <c r="F316">
        <v>259</v>
      </c>
      <c r="G316">
        <f>D316*F316</f>
        <v>694638</v>
      </c>
      <c r="H316" t="s">
        <v>71</v>
      </c>
      <c r="I316">
        <f>(F316-E316)*D316</f>
        <v>21804.659999999989</v>
      </c>
      <c r="J316" s="9">
        <v>45161</v>
      </c>
      <c r="K316" t="s">
        <v>40</v>
      </c>
      <c r="L316" t="s">
        <v>24</v>
      </c>
      <c r="M316">
        <f>IF(H316="Yes",G316*0.23,0)</f>
        <v>0</v>
      </c>
      <c r="N316" s="15">
        <f>_xlfn.XLOOKUP(B316,'VAT Rates'!$D$7:$D$12,'VAT Rates'!$E$7:$E$12)</f>
        <v>0.2</v>
      </c>
      <c r="O316">
        <f>IF(H316="Yes",G316*N316,0)</f>
        <v>0</v>
      </c>
      <c r="P316">
        <f>IF(H316="Yes",G316*(_xlfn.XLOOKUP(B316,'VAT Rates'!$D$7:$D$12,'VAT Rates'!$E$7:$E$12)),0)</f>
        <v>0</v>
      </c>
      <c r="Q316" t="b">
        <f t="shared" si="4"/>
        <v>0</v>
      </c>
    </row>
    <row r="317" spans="1:17" x14ac:dyDescent="0.25">
      <c r="A317">
        <v>52964</v>
      </c>
      <c r="B317" t="s">
        <v>44</v>
      </c>
      <c r="C317" t="s">
        <v>35</v>
      </c>
      <c r="D317" s="11">
        <v>1702</v>
      </c>
      <c r="E317">
        <v>10.36</v>
      </c>
      <c r="F317">
        <v>15</v>
      </c>
      <c r="G317">
        <f>D317*F317</f>
        <v>25530</v>
      </c>
      <c r="H317" t="s">
        <v>70</v>
      </c>
      <c r="I317">
        <f>(F317-E317)*D317</f>
        <v>7897.2800000000007</v>
      </c>
      <c r="J317" s="9">
        <v>45714</v>
      </c>
      <c r="K317" t="s">
        <v>40</v>
      </c>
      <c r="L317" t="s">
        <v>34</v>
      </c>
      <c r="M317">
        <f>IF(H317="Yes",G317*0.23,0)</f>
        <v>5871.9000000000005</v>
      </c>
      <c r="N317" s="15">
        <f>_xlfn.XLOOKUP(B317,'VAT Rates'!$D$7:$D$12,'VAT Rates'!$E$7:$E$12)</f>
        <v>0.22</v>
      </c>
      <c r="O317">
        <f>IF(H317="Yes",G317*N317,0)</f>
        <v>5616.6</v>
      </c>
      <c r="P317">
        <f>IF(H317="Yes",G317*(_xlfn.XLOOKUP(B317,'VAT Rates'!$D$7:$D$12,'VAT Rates'!$E$7:$E$12)),0)</f>
        <v>5616.6</v>
      </c>
      <c r="Q317" t="b">
        <f t="shared" si="4"/>
        <v>0</v>
      </c>
    </row>
    <row r="318" spans="1:17" x14ac:dyDescent="0.25">
      <c r="A318">
        <v>53030</v>
      </c>
      <c r="B318" t="s">
        <v>43</v>
      </c>
      <c r="C318" t="s">
        <v>35</v>
      </c>
      <c r="D318" s="11">
        <v>2007</v>
      </c>
      <c r="E318">
        <v>10.55</v>
      </c>
      <c r="F318">
        <v>15</v>
      </c>
      <c r="G318">
        <f>D318*F318</f>
        <v>30105</v>
      </c>
      <c r="H318" t="s">
        <v>71</v>
      </c>
      <c r="I318">
        <f>(F318-E318)*D318</f>
        <v>8931.1499999999978</v>
      </c>
      <c r="J318" s="9">
        <v>45339</v>
      </c>
      <c r="K318" t="s">
        <v>41</v>
      </c>
      <c r="L318" t="s">
        <v>24</v>
      </c>
      <c r="M318">
        <f>IF(H318="Yes",G318*0.23,0)</f>
        <v>0</v>
      </c>
      <c r="N318" s="15">
        <f>_xlfn.XLOOKUP(B318,'VAT Rates'!$D$7:$D$12,'VAT Rates'!$E$7:$E$12)</f>
        <v>0.21</v>
      </c>
      <c r="O318">
        <f>IF(H318="Yes",G318*N318,0)</f>
        <v>0</v>
      </c>
      <c r="P318">
        <f>IF(H318="Yes",G318*(_xlfn.XLOOKUP(B318,'VAT Rates'!$D$7:$D$12,'VAT Rates'!$E$7:$E$12)),0)</f>
        <v>0</v>
      </c>
      <c r="Q318" t="b">
        <f t="shared" si="4"/>
        <v>0</v>
      </c>
    </row>
    <row r="319" spans="1:17" x14ac:dyDescent="0.25">
      <c r="A319">
        <v>53159</v>
      </c>
      <c r="B319" t="s">
        <v>27</v>
      </c>
      <c r="C319" t="s">
        <v>38</v>
      </c>
      <c r="D319" s="11">
        <v>994</v>
      </c>
      <c r="E319">
        <v>260.35000000000002</v>
      </c>
      <c r="F319">
        <v>344</v>
      </c>
      <c r="G319">
        <f>D319*F319</f>
        <v>341936</v>
      </c>
      <c r="H319" t="s">
        <v>71</v>
      </c>
      <c r="I319">
        <f>(F319-E319)*D319</f>
        <v>83148.099999999977</v>
      </c>
      <c r="J319" s="9">
        <v>45387</v>
      </c>
      <c r="K319" t="s">
        <v>40</v>
      </c>
      <c r="L319" t="s">
        <v>33</v>
      </c>
      <c r="M319">
        <f>IF(H319="Yes",G319*0.23,0)</f>
        <v>0</v>
      </c>
      <c r="N319" s="15">
        <f>_xlfn.XLOOKUP(B319,'VAT Rates'!$D$7:$D$12,'VAT Rates'!$E$7:$E$12)</f>
        <v>0.19</v>
      </c>
      <c r="O319">
        <f>IF(H319="Yes",G319*N319,0)</f>
        <v>0</v>
      </c>
      <c r="P319">
        <f>IF(H319="Yes",G319*(_xlfn.XLOOKUP(B319,'VAT Rates'!$D$7:$D$12,'VAT Rates'!$E$7:$E$12)),0)</f>
        <v>0</v>
      </c>
      <c r="Q319" t="b">
        <f t="shared" si="4"/>
        <v>0</v>
      </c>
    </row>
    <row r="320" spans="1:17" x14ac:dyDescent="0.25">
      <c r="A320">
        <v>53305</v>
      </c>
      <c r="B320" t="s">
        <v>32</v>
      </c>
      <c r="C320" t="s">
        <v>35</v>
      </c>
      <c r="D320" s="11">
        <v>591</v>
      </c>
      <c r="E320">
        <v>10.220000000000001</v>
      </c>
      <c r="F320">
        <v>15</v>
      </c>
      <c r="G320">
        <f>D320*F320</f>
        <v>8865</v>
      </c>
      <c r="H320" t="s">
        <v>71</v>
      </c>
      <c r="I320">
        <f>(F320-E320)*D320</f>
        <v>2824.9799999999996</v>
      </c>
      <c r="J320" s="9">
        <v>45665</v>
      </c>
      <c r="K320" t="s">
        <v>41</v>
      </c>
      <c r="L320" t="s">
        <v>34</v>
      </c>
      <c r="M320">
        <f>IF(H320="Yes",G320*0.23,0)</f>
        <v>0</v>
      </c>
      <c r="N320" s="15">
        <f>_xlfn.XLOOKUP(B320,'VAT Rates'!$D$7:$D$12,'VAT Rates'!$E$7:$E$12)</f>
        <v>0.23</v>
      </c>
      <c r="O320">
        <f>IF(H320="Yes",G320*N320,0)</f>
        <v>0</v>
      </c>
      <c r="P320">
        <f>IF(H320="Yes",G320*(_xlfn.XLOOKUP(B320,'VAT Rates'!$D$7:$D$12,'VAT Rates'!$E$7:$E$12)),0)</f>
        <v>0</v>
      </c>
      <c r="Q320" t="b">
        <f t="shared" si="4"/>
        <v>0</v>
      </c>
    </row>
    <row r="321" spans="1:17" x14ac:dyDescent="0.25">
      <c r="A321">
        <v>53330</v>
      </c>
      <c r="B321" t="s">
        <v>42</v>
      </c>
      <c r="C321" t="s">
        <v>30</v>
      </c>
      <c r="D321" s="11">
        <v>604</v>
      </c>
      <c r="E321">
        <v>5.0599999999999996</v>
      </c>
      <c r="F321">
        <v>6</v>
      </c>
      <c r="G321">
        <f>D321*F321</f>
        <v>3624</v>
      </c>
      <c r="H321" t="s">
        <v>71</v>
      </c>
      <c r="I321">
        <f>(F321-E321)*D321</f>
        <v>567.76000000000022</v>
      </c>
      <c r="J321" s="9">
        <v>45592</v>
      </c>
      <c r="K321" t="s">
        <v>41</v>
      </c>
      <c r="L321" t="s">
        <v>31</v>
      </c>
      <c r="M321">
        <f>IF(H321="Yes",G321*0.23,0)</f>
        <v>0</v>
      </c>
      <c r="N321" s="15">
        <f>_xlfn.XLOOKUP(B321,'VAT Rates'!$D$7:$D$12,'VAT Rates'!$E$7:$E$12)</f>
        <v>0.24</v>
      </c>
      <c r="O321">
        <f>IF(H321="Yes",G321*N321,0)</f>
        <v>0</v>
      </c>
      <c r="P321">
        <f>IF(H321="Yes",G321*(_xlfn.XLOOKUP(B321,'VAT Rates'!$D$7:$D$12,'VAT Rates'!$E$7:$E$12)),0)</f>
        <v>0</v>
      </c>
      <c r="Q321" t="b">
        <f t="shared" si="4"/>
        <v>0</v>
      </c>
    </row>
    <row r="322" spans="1:17" x14ac:dyDescent="0.25">
      <c r="A322">
        <v>53415</v>
      </c>
      <c r="B322" t="s">
        <v>27</v>
      </c>
      <c r="C322" t="s">
        <v>37</v>
      </c>
      <c r="D322" s="11">
        <v>1531</v>
      </c>
      <c r="E322">
        <v>250.94</v>
      </c>
      <c r="F322">
        <v>251</v>
      </c>
      <c r="G322">
        <f>D322*F322</f>
        <v>384281</v>
      </c>
      <c r="H322" t="s">
        <v>71</v>
      </c>
      <c r="I322">
        <f>(F322-E322)*D322</f>
        <v>91.860000000003481</v>
      </c>
      <c r="J322" s="9">
        <v>45209</v>
      </c>
      <c r="K322" t="s">
        <v>41</v>
      </c>
      <c r="L322" t="s">
        <v>24</v>
      </c>
      <c r="M322">
        <f>IF(H322="Yes",G322*0.23,0)</f>
        <v>0</v>
      </c>
      <c r="N322" s="15">
        <f>_xlfn.XLOOKUP(B322,'VAT Rates'!$D$7:$D$12,'VAT Rates'!$E$7:$E$12)</f>
        <v>0.19</v>
      </c>
      <c r="O322">
        <f>IF(H322="Yes",G322*N322,0)</f>
        <v>0</v>
      </c>
      <c r="P322">
        <f>IF(H322="Yes",G322*(_xlfn.XLOOKUP(B322,'VAT Rates'!$D$7:$D$12,'VAT Rates'!$E$7:$E$12)),0)</f>
        <v>0</v>
      </c>
      <c r="Q322" t="b">
        <f t="shared" si="4"/>
        <v>0</v>
      </c>
    </row>
    <row r="323" spans="1:17" x14ac:dyDescent="0.25">
      <c r="A323">
        <v>53475</v>
      </c>
      <c r="B323" t="s">
        <v>42</v>
      </c>
      <c r="C323" t="s">
        <v>38</v>
      </c>
      <c r="D323" s="11">
        <v>1870</v>
      </c>
      <c r="E323">
        <v>260.42</v>
      </c>
      <c r="F323">
        <v>318</v>
      </c>
      <c r="G323">
        <f>D323*F323</f>
        <v>594660</v>
      </c>
      <c r="H323" t="s">
        <v>70</v>
      </c>
      <c r="I323">
        <f>(F323-E323)*D323</f>
        <v>107674.59999999998</v>
      </c>
      <c r="J323" s="9">
        <v>45197</v>
      </c>
      <c r="K323" t="s">
        <v>41</v>
      </c>
      <c r="L323" t="s">
        <v>28</v>
      </c>
      <c r="M323">
        <f>IF(H323="Yes",G323*0.23,0)</f>
        <v>136771.80000000002</v>
      </c>
      <c r="N323" s="15">
        <f>_xlfn.XLOOKUP(B323,'VAT Rates'!$D$7:$D$12,'VAT Rates'!$E$7:$E$12)</f>
        <v>0.24</v>
      </c>
      <c r="O323">
        <f>IF(H323="Yes",G323*N323,0)</f>
        <v>142718.39999999999</v>
      </c>
      <c r="P323">
        <f>IF(H323="Yes",G323*(_xlfn.XLOOKUP(B323,'VAT Rates'!$D$7:$D$12,'VAT Rates'!$E$7:$E$12)),0)</f>
        <v>142718.39999999999</v>
      </c>
      <c r="Q323" t="b">
        <f t="shared" ref="Q323:Q386" si="5">AND(B323="Ireland",D323&gt;1000)</f>
        <v>0</v>
      </c>
    </row>
    <row r="324" spans="1:17" x14ac:dyDescent="0.25">
      <c r="A324">
        <v>53760</v>
      </c>
      <c r="B324" t="s">
        <v>42</v>
      </c>
      <c r="C324" t="s">
        <v>38</v>
      </c>
      <c r="D324" s="11">
        <v>1679</v>
      </c>
      <c r="E324">
        <v>261</v>
      </c>
      <c r="F324">
        <v>353</v>
      </c>
      <c r="G324">
        <f>D324*F324</f>
        <v>592687</v>
      </c>
      <c r="H324" t="s">
        <v>71</v>
      </c>
      <c r="I324">
        <f>(F324-E324)*D324</f>
        <v>154468</v>
      </c>
      <c r="J324" s="9">
        <v>45817</v>
      </c>
      <c r="K324" t="s">
        <v>40</v>
      </c>
      <c r="L324" t="s">
        <v>24</v>
      </c>
      <c r="M324">
        <f>IF(H324="Yes",G324*0.23,0)</f>
        <v>0</v>
      </c>
      <c r="N324" s="15">
        <f>_xlfn.XLOOKUP(B324,'VAT Rates'!$D$7:$D$12,'VAT Rates'!$E$7:$E$12)</f>
        <v>0.24</v>
      </c>
      <c r="O324">
        <f>IF(H324="Yes",G324*N324,0)</f>
        <v>0</v>
      </c>
      <c r="P324">
        <f>IF(H324="Yes",G324*(_xlfn.XLOOKUP(B324,'VAT Rates'!$D$7:$D$12,'VAT Rates'!$E$7:$E$12)),0)</f>
        <v>0</v>
      </c>
      <c r="Q324" t="b">
        <f t="shared" si="5"/>
        <v>0</v>
      </c>
    </row>
    <row r="325" spans="1:17" x14ac:dyDescent="0.25">
      <c r="A325">
        <v>53800</v>
      </c>
      <c r="B325" t="s">
        <v>32</v>
      </c>
      <c r="C325" t="s">
        <v>36</v>
      </c>
      <c r="D325" s="11">
        <v>1545</v>
      </c>
      <c r="E325">
        <v>120.29</v>
      </c>
      <c r="F325">
        <v>171</v>
      </c>
      <c r="G325">
        <f>D325*F325</f>
        <v>264195</v>
      </c>
      <c r="H325" t="s">
        <v>71</v>
      </c>
      <c r="I325">
        <f>(F325-E325)*D325</f>
        <v>78346.95</v>
      </c>
      <c r="J325" s="9">
        <v>45457</v>
      </c>
      <c r="K325" t="s">
        <v>26</v>
      </c>
      <c r="L325" t="s">
        <v>31</v>
      </c>
      <c r="M325">
        <f>IF(H325="Yes",G325*0.23,0)</f>
        <v>0</v>
      </c>
      <c r="N325" s="15">
        <f>_xlfn.XLOOKUP(B325,'VAT Rates'!$D$7:$D$12,'VAT Rates'!$E$7:$E$12)</f>
        <v>0.23</v>
      </c>
      <c r="O325">
        <f>IF(H325="Yes",G325*N325,0)</f>
        <v>0</v>
      </c>
      <c r="P325">
        <f>IF(H325="Yes",G325*(_xlfn.XLOOKUP(B325,'VAT Rates'!$D$7:$D$12,'VAT Rates'!$E$7:$E$12)),0)</f>
        <v>0</v>
      </c>
      <c r="Q325" t="b">
        <f t="shared" si="5"/>
        <v>1</v>
      </c>
    </row>
    <row r="326" spans="1:17" x14ac:dyDescent="0.25">
      <c r="A326">
        <v>53984</v>
      </c>
      <c r="B326" t="s">
        <v>27</v>
      </c>
      <c r="C326" t="s">
        <v>35</v>
      </c>
      <c r="D326" s="11">
        <v>241</v>
      </c>
      <c r="E326">
        <v>10.53</v>
      </c>
      <c r="F326">
        <v>15</v>
      </c>
      <c r="G326">
        <f>D326*F326</f>
        <v>3615</v>
      </c>
      <c r="H326" t="s">
        <v>70</v>
      </c>
      <c r="I326">
        <f>(F326-E326)*D326</f>
        <v>1077.2700000000002</v>
      </c>
      <c r="J326" s="9">
        <v>45680</v>
      </c>
      <c r="K326" t="s">
        <v>41</v>
      </c>
      <c r="L326" t="s">
        <v>24</v>
      </c>
      <c r="M326">
        <f>IF(H326="Yes",G326*0.23,0)</f>
        <v>831.45</v>
      </c>
      <c r="N326" s="15">
        <f>_xlfn.XLOOKUP(B326,'VAT Rates'!$D$7:$D$12,'VAT Rates'!$E$7:$E$12)</f>
        <v>0.19</v>
      </c>
      <c r="O326">
        <f>IF(H326="Yes",G326*N326,0)</f>
        <v>686.85</v>
      </c>
      <c r="P326">
        <f>IF(H326="Yes",G326*(_xlfn.XLOOKUP(B326,'VAT Rates'!$D$7:$D$12,'VAT Rates'!$E$7:$E$12)),0)</f>
        <v>686.85</v>
      </c>
      <c r="Q326" t="b">
        <f t="shared" si="5"/>
        <v>0</v>
      </c>
    </row>
    <row r="327" spans="1:17" x14ac:dyDescent="0.25">
      <c r="A327">
        <v>53988</v>
      </c>
      <c r="B327" t="s">
        <v>27</v>
      </c>
      <c r="C327" t="s">
        <v>36</v>
      </c>
      <c r="D327" s="11">
        <v>2536</v>
      </c>
      <c r="E327">
        <v>120.51</v>
      </c>
      <c r="F327">
        <v>178</v>
      </c>
      <c r="G327">
        <f>D327*F327</f>
        <v>451408</v>
      </c>
      <c r="H327" t="s">
        <v>71</v>
      </c>
      <c r="I327">
        <f>(F327-E327)*D327</f>
        <v>145794.63999999998</v>
      </c>
      <c r="J327" s="9">
        <v>45627</v>
      </c>
      <c r="K327" t="s">
        <v>41</v>
      </c>
      <c r="L327" t="s">
        <v>34</v>
      </c>
      <c r="M327">
        <f>IF(H327="Yes",G327*0.23,0)</f>
        <v>0</v>
      </c>
      <c r="N327" s="15">
        <f>_xlfn.XLOOKUP(B327,'VAT Rates'!$D$7:$D$12,'VAT Rates'!$E$7:$E$12)</f>
        <v>0.19</v>
      </c>
      <c r="O327">
        <f>IF(H327="Yes",G327*N327,0)</f>
        <v>0</v>
      </c>
      <c r="P327">
        <f>IF(H327="Yes",G327*(_xlfn.XLOOKUP(B327,'VAT Rates'!$D$7:$D$12,'VAT Rates'!$E$7:$E$12)),0)</f>
        <v>0</v>
      </c>
      <c r="Q327" t="b">
        <f t="shared" si="5"/>
        <v>0</v>
      </c>
    </row>
    <row r="328" spans="1:17" x14ac:dyDescent="0.25">
      <c r="A328">
        <v>54229</v>
      </c>
      <c r="B328" t="s">
        <v>42</v>
      </c>
      <c r="C328" t="s">
        <v>35</v>
      </c>
      <c r="D328" s="11">
        <v>788</v>
      </c>
      <c r="E328">
        <v>10.57</v>
      </c>
      <c r="F328">
        <v>14</v>
      </c>
      <c r="G328">
        <f>D328*F328</f>
        <v>11032</v>
      </c>
      <c r="H328" t="s">
        <v>71</v>
      </c>
      <c r="I328">
        <f>(F328-E328)*D328</f>
        <v>2702.8399999999997</v>
      </c>
      <c r="J328" s="9">
        <v>45661</v>
      </c>
      <c r="K328" t="s">
        <v>26</v>
      </c>
      <c r="L328" t="s">
        <v>34</v>
      </c>
      <c r="M328">
        <f>IF(H328="Yes",G328*0.23,0)</f>
        <v>0</v>
      </c>
      <c r="N328" s="15">
        <f>_xlfn.XLOOKUP(B328,'VAT Rates'!$D$7:$D$12,'VAT Rates'!$E$7:$E$12)</f>
        <v>0.24</v>
      </c>
      <c r="O328">
        <f>IF(H328="Yes",G328*N328,0)</f>
        <v>0</v>
      </c>
      <c r="P328">
        <f>IF(H328="Yes",G328*(_xlfn.XLOOKUP(B328,'VAT Rates'!$D$7:$D$12,'VAT Rates'!$E$7:$E$12)),0)</f>
        <v>0</v>
      </c>
      <c r="Q328" t="b">
        <f t="shared" si="5"/>
        <v>0</v>
      </c>
    </row>
    <row r="329" spans="1:17" x14ac:dyDescent="0.25">
      <c r="A329">
        <v>54363</v>
      </c>
      <c r="B329" t="s">
        <v>27</v>
      </c>
      <c r="C329" t="s">
        <v>30</v>
      </c>
      <c r="D329" s="11">
        <v>2342</v>
      </c>
      <c r="E329">
        <v>5.37</v>
      </c>
      <c r="F329">
        <v>7</v>
      </c>
      <c r="G329">
        <f>D329*F329</f>
        <v>16394</v>
      </c>
      <c r="H329" t="s">
        <v>71</v>
      </c>
      <c r="I329">
        <f>(F329-E329)*D329</f>
        <v>3817.4599999999996</v>
      </c>
      <c r="J329" s="9">
        <v>45656</v>
      </c>
      <c r="K329" t="s">
        <v>40</v>
      </c>
      <c r="L329" t="s">
        <v>31</v>
      </c>
      <c r="M329">
        <f>IF(H329="Yes",G329*0.23,0)</f>
        <v>0</v>
      </c>
      <c r="N329" s="15">
        <f>_xlfn.XLOOKUP(B329,'VAT Rates'!$D$7:$D$12,'VAT Rates'!$E$7:$E$12)</f>
        <v>0.19</v>
      </c>
      <c r="O329">
        <f>IF(H329="Yes",G329*N329,0)</f>
        <v>0</v>
      </c>
      <c r="P329">
        <f>IF(H329="Yes",G329*(_xlfn.XLOOKUP(B329,'VAT Rates'!$D$7:$D$12,'VAT Rates'!$E$7:$E$12)),0)</f>
        <v>0</v>
      </c>
      <c r="Q329" t="b">
        <f t="shared" si="5"/>
        <v>0</v>
      </c>
    </row>
    <row r="330" spans="1:17" x14ac:dyDescent="0.25">
      <c r="A330">
        <v>54440</v>
      </c>
      <c r="B330" t="s">
        <v>44</v>
      </c>
      <c r="C330" t="s">
        <v>35</v>
      </c>
      <c r="D330" s="11">
        <v>1774</v>
      </c>
      <c r="E330">
        <v>10.92</v>
      </c>
      <c r="F330">
        <v>12</v>
      </c>
      <c r="G330">
        <f>D330*F330</f>
        <v>21288</v>
      </c>
      <c r="H330" t="s">
        <v>71</v>
      </c>
      <c r="I330">
        <f>(F330-E330)*D330</f>
        <v>1915.92</v>
      </c>
      <c r="J330" s="9">
        <v>45375</v>
      </c>
      <c r="K330" t="s">
        <v>39</v>
      </c>
      <c r="L330" t="s">
        <v>33</v>
      </c>
      <c r="M330">
        <f>IF(H330="Yes",G330*0.23,0)</f>
        <v>0</v>
      </c>
      <c r="N330" s="15">
        <f>_xlfn.XLOOKUP(B330,'VAT Rates'!$D$7:$D$12,'VAT Rates'!$E$7:$E$12)</f>
        <v>0.22</v>
      </c>
      <c r="O330">
        <f>IF(H330="Yes",G330*N330,0)</f>
        <v>0</v>
      </c>
      <c r="P330">
        <f>IF(H330="Yes",G330*(_xlfn.XLOOKUP(B330,'VAT Rates'!$D$7:$D$12,'VAT Rates'!$E$7:$E$12)),0)</f>
        <v>0</v>
      </c>
      <c r="Q330" t="b">
        <f t="shared" si="5"/>
        <v>0</v>
      </c>
    </row>
    <row r="331" spans="1:17" x14ac:dyDescent="0.25">
      <c r="A331">
        <v>54455</v>
      </c>
      <c r="B331" t="s">
        <v>29</v>
      </c>
      <c r="C331" t="s">
        <v>38</v>
      </c>
      <c r="D331" s="11">
        <v>2072</v>
      </c>
      <c r="E331">
        <v>260.69</v>
      </c>
      <c r="F331">
        <v>285</v>
      </c>
      <c r="G331">
        <f>D331*F331</f>
        <v>590520</v>
      </c>
      <c r="H331" t="s">
        <v>71</v>
      </c>
      <c r="I331">
        <f>(F331-E331)*D331</f>
        <v>50370.320000000007</v>
      </c>
      <c r="J331" s="9">
        <v>45720</v>
      </c>
      <c r="K331" t="s">
        <v>41</v>
      </c>
      <c r="L331" t="s">
        <v>28</v>
      </c>
      <c r="M331">
        <f>IF(H331="Yes",G331*0.23,0)</f>
        <v>0</v>
      </c>
      <c r="N331" s="15">
        <f>_xlfn.XLOOKUP(B331,'VAT Rates'!$D$7:$D$12,'VAT Rates'!$E$7:$E$12)</f>
        <v>0.2</v>
      </c>
      <c r="O331">
        <f>IF(H331="Yes",G331*N331,0)</f>
        <v>0</v>
      </c>
      <c r="P331">
        <f>IF(H331="Yes",G331*(_xlfn.XLOOKUP(B331,'VAT Rates'!$D$7:$D$12,'VAT Rates'!$E$7:$E$12)),0)</f>
        <v>0</v>
      </c>
      <c r="Q331" t="b">
        <f t="shared" si="5"/>
        <v>0</v>
      </c>
    </row>
    <row r="332" spans="1:17" x14ac:dyDescent="0.25">
      <c r="A332">
        <v>54481</v>
      </c>
      <c r="B332" t="s">
        <v>29</v>
      </c>
      <c r="C332" t="s">
        <v>30</v>
      </c>
      <c r="D332" s="11">
        <v>544</v>
      </c>
      <c r="E332">
        <v>5.52</v>
      </c>
      <c r="F332">
        <v>8</v>
      </c>
      <c r="G332">
        <f>D332*F332</f>
        <v>4352</v>
      </c>
      <c r="H332" t="s">
        <v>71</v>
      </c>
      <c r="I332">
        <f>(F332-E332)*D332</f>
        <v>1349.1200000000003</v>
      </c>
      <c r="J332" s="9">
        <v>45854</v>
      </c>
      <c r="K332" t="s">
        <v>39</v>
      </c>
      <c r="L332" t="s">
        <v>24</v>
      </c>
      <c r="M332">
        <f>IF(H332="Yes",G332*0.23,0)</f>
        <v>0</v>
      </c>
      <c r="N332" s="15">
        <f>_xlfn.XLOOKUP(B332,'VAT Rates'!$D$7:$D$12,'VAT Rates'!$E$7:$E$12)</f>
        <v>0.2</v>
      </c>
      <c r="O332">
        <f>IF(H332="Yes",G332*N332,0)</f>
        <v>0</v>
      </c>
      <c r="P332">
        <f>IF(H332="Yes",G332*(_xlfn.XLOOKUP(B332,'VAT Rates'!$D$7:$D$12,'VAT Rates'!$E$7:$E$12)),0)</f>
        <v>0</v>
      </c>
      <c r="Q332" t="b">
        <f t="shared" si="5"/>
        <v>0</v>
      </c>
    </row>
    <row r="333" spans="1:17" x14ac:dyDescent="0.25">
      <c r="A333">
        <v>54491</v>
      </c>
      <c r="B333" t="s">
        <v>29</v>
      </c>
      <c r="C333" t="s">
        <v>35</v>
      </c>
      <c r="D333" s="11">
        <v>1030</v>
      </c>
      <c r="E333">
        <v>10.93</v>
      </c>
      <c r="F333">
        <v>14</v>
      </c>
      <c r="G333">
        <f>D333*F333</f>
        <v>14420</v>
      </c>
      <c r="H333" t="s">
        <v>70</v>
      </c>
      <c r="I333">
        <f>(F333-E333)*D333</f>
        <v>3162.1000000000004</v>
      </c>
      <c r="J333" s="9">
        <v>45871</v>
      </c>
      <c r="K333" t="s">
        <v>39</v>
      </c>
      <c r="L333" t="s">
        <v>24</v>
      </c>
      <c r="M333">
        <f>IF(H333="Yes",G333*0.23,0)</f>
        <v>3316.6000000000004</v>
      </c>
      <c r="N333" s="15">
        <f>_xlfn.XLOOKUP(B333,'VAT Rates'!$D$7:$D$12,'VAT Rates'!$E$7:$E$12)</f>
        <v>0.2</v>
      </c>
      <c r="O333">
        <f>IF(H333="Yes",G333*N333,0)</f>
        <v>2884</v>
      </c>
      <c r="P333">
        <f>IF(H333="Yes",G333*(_xlfn.XLOOKUP(B333,'VAT Rates'!$D$7:$D$12,'VAT Rates'!$E$7:$E$12)),0)</f>
        <v>2884</v>
      </c>
      <c r="Q333" t="b">
        <f t="shared" si="5"/>
        <v>0</v>
      </c>
    </row>
    <row r="334" spans="1:17" x14ac:dyDescent="0.25">
      <c r="A334">
        <v>54758</v>
      </c>
      <c r="B334" t="s">
        <v>27</v>
      </c>
      <c r="C334" t="s">
        <v>35</v>
      </c>
      <c r="D334" s="11">
        <v>1945</v>
      </c>
      <c r="E334">
        <v>10.48</v>
      </c>
      <c r="F334">
        <v>13</v>
      </c>
      <c r="G334">
        <f>D334*F334</f>
        <v>25285</v>
      </c>
      <c r="H334" t="s">
        <v>71</v>
      </c>
      <c r="I334">
        <f>(F334-E334)*D334</f>
        <v>4901.3999999999987</v>
      </c>
      <c r="J334" s="9">
        <v>45197</v>
      </c>
      <c r="K334" t="s">
        <v>39</v>
      </c>
      <c r="L334" t="s">
        <v>28</v>
      </c>
      <c r="M334">
        <f>IF(H334="Yes",G334*0.23,0)</f>
        <v>0</v>
      </c>
      <c r="N334" s="15">
        <f>_xlfn.XLOOKUP(B334,'VAT Rates'!$D$7:$D$12,'VAT Rates'!$E$7:$E$12)</f>
        <v>0.19</v>
      </c>
      <c r="O334">
        <f>IF(H334="Yes",G334*N334,0)</f>
        <v>0</v>
      </c>
      <c r="P334">
        <f>IF(H334="Yes",G334*(_xlfn.XLOOKUP(B334,'VAT Rates'!$D$7:$D$12,'VAT Rates'!$E$7:$E$12)),0)</f>
        <v>0</v>
      </c>
      <c r="Q334" t="b">
        <f t="shared" si="5"/>
        <v>0</v>
      </c>
    </row>
    <row r="335" spans="1:17" x14ac:dyDescent="0.25">
      <c r="A335">
        <v>55012</v>
      </c>
      <c r="B335" t="s">
        <v>42</v>
      </c>
      <c r="C335" t="s">
        <v>25</v>
      </c>
      <c r="D335" s="11">
        <v>367</v>
      </c>
      <c r="E335">
        <v>3.04</v>
      </c>
      <c r="F335">
        <v>4</v>
      </c>
      <c r="G335">
        <f>D335*F335</f>
        <v>1468</v>
      </c>
      <c r="H335" t="s">
        <v>71</v>
      </c>
      <c r="I335">
        <f>(F335-E335)*D335</f>
        <v>352.32</v>
      </c>
      <c r="J335" s="9">
        <v>45275</v>
      </c>
      <c r="K335" t="s">
        <v>40</v>
      </c>
      <c r="L335" t="s">
        <v>31</v>
      </c>
      <c r="M335">
        <f>IF(H335="Yes",G335*0.23,0)</f>
        <v>0</v>
      </c>
      <c r="N335" s="15">
        <f>_xlfn.XLOOKUP(B335,'VAT Rates'!$D$7:$D$12,'VAT Rates'!$E$7:$E$12)</f>
        <v>0.24</v>
      </c>
      <c r="O335">
        <f>IF(H335="Yes",G335*N335,0)</f>
        <v>0</v>
      </c>
      <c r="P335">
        <f>IF(H335="Yes",G335*(_xlfn.XLOOKUP(B335,'VAT Rates'!$D$7:$D$12,'VAT Rates'!$E$7:$E$12)),0)</f>
        <v>0</v>
      </c>
      <c r="Q335" t="b">
        <f t="shared" si="5"/>
        <v>0</v>
      </c>
    </row>
    <row r="336" spans="1:17" x14ac:dyDescent="0.25">
      <c r="A336">
        <v>55212</v>
      </c>
      <c r="B336" t="s">
        <v>29</v>
      </c>
      <c r="C336" t="s">
        <v>30</v>
      </c>
      <c r="D336" s="11">
        <v>1757</v>
      </c>
      <c r="E336">
        <v>5.26</v>
      </c>
      <c r="F336">
        <v>7</v>
      </c>
      <c r="G336">
        <f>D336*F336</f>
        <v>12299</v>
      </c>
      <c r="H336" t="s">
        <v>70</v>
      </c>
      <c r="I336">
        <f>(F336-E336)*D336</f>
        <v>3057.1800000000003</v>
      </c>
      <c r="J336" s="9">
        <v>45217</v>
      </c>
      <c r="K336" t="s">
        <v>40</v>
      </c>
      <c r="L336" t="s">
        <v>24</v>
      </c>
      <c r="M336">
        <f>IF(H336="Yes",G336*0.23,0)</f>
        <v>2828.77</v>
      </c>
      <c r="N336" s="15">
        <f>_xlfn.XLOOKUP(B336,'VAT Rates'!$D$7:$D$12,'VAT Rates'!$E$7:$E$12)</f>
        <v>0.2</v>
      </c>
      <c r="O336">
        <f>IF(H336="Yes",G336*N336,0)</f>
        <v>2459.8000000000002</v>
      </c>
      <c r="P336">
        <f>IF(H336="Yes",G336*(_xlfn.XLOOKUP(B336,'VAT Rates'!$D$7:$D$12,'VAT Rates'!$E$7:$E$12)),0)</f>
        <v>2459.8000000000002</v>
      </c>
      <c r="Q336" t="b">
        <f t="shared" si="5"/>
        <v>0</v>
      </c>
    </row>
    <row r="337" spans="1:17" x14ac:dyDescent="0.25">
      <c r="A337">
        <v>55250</v>
      </c>
      <c r="B337" t="s">
        <v>44</v>
      </c>
      <c r="C337" t="s">
        <v>37</v>
      </c>
      <c r="D337" s="11">
        <v>1389</v>
      </c>
      <c r="E337">
        <v>250.86</v>
      </c>
      <c r="F337">
        <v>362</v>
      </c>
      <c r="G337">
        <f>D337*F337</f>
        <v>502818</v>
      </c>
      <c r="H337" t="s">
        <v>70</v>
      </c>
      <c r="I337">
        <f>(F337-E337)*D337</f>
        <v>154373.46</v>
      </c>
      <c r="J337" s="9">
        <v>45307</v>
      </c>
      <c r="K337" t="s">
        <v>40</v>
      </c>
      <c r="L337" t="s">
        <v>24</v>
      </c>
      <c r="M337">
        <f>IF(H337="Yes",G337*0.23,0)</f>
        <v>115648.14</v>
      </c>
      <c r="N337" s="15">
        <f>_xlfn.XLOOKUP(B337,'VAT Rates'!$D$7:$D$12,'VAT Rates'!$E$7:$E$12)</f>
        <v>0.22</v>
      </c>
      <c r="O337">
        <f>IF(H337="Yes",G337*N337,0)</f>
        <v>110619.96</v>
      </c>
      <c r="P337">
        <f>IF(H337="Yes",G337*(_xlfn.XLOOKUP(B337,'VAT Rates'!$D$7:$D$12,'VAT Rates'!$E$7:$E$12)),0)</f>
        <v>110619.96</v>
      </c>
      <c r="Q337" t="b">
        <f t="shared" si="5"/>
        <v>0</v>
      </c>
    </row>
    <row r="338" spans="1:17" x14ac:dyDescent="0.25">
      <c r="A338">
        <v>55415</v>
      </c>
      <c r="B338" t="s">
        <v>43</v>
      </c>
      <c r="C338" t="s">
        <v>35</v>
      </c>
      <c r="D338" s="11">
        <v>2914</v>
      </c>
      <c r="E338">
        <v>10.91</v>
      </c>
      <c r="F338">
        <v>14</v>
      </c>
      <c r="G338">
        <f>D338*F338</f>
        <v>40796</v>
      </c>
      <c r="H338" t="s">
        <v>71</v>
      </c>
      <c r="I338">
        <f>(F338-E338)*D338</f>
        <v>9004.26</v>
      </c>
      <c r="J338" s="9">
        <v>45793</v>
      </c>
      <c r="K338" t="s">
        <v>41</v>
      </c>
      <c r="L338" t="s">
        <v>31</v>
      </c>
      <c r="M338">
        <f>IF(H338="Yes",G338*0.23,0)</f>
        <v>0</v>
      </c>
      <c r="N338" s="15">
        <f>_xlfn.XLOOKUP(B338,'VAT Rates'!$D$7:$D$12,'VAT Rates'!$E$7:$E$12)</f>
        <v>0.21</v>
      </c>
      <c r="O338">
        <f>IF(H338="Yes",G338*N338,0)</f>
        <v>0</v>
      </c>
      <c r="P338">
        <f>IF(H338="Yes",G338*(_xlfn.XLOOKUP(B338,'VAT Rates'!$D$7:$D$12,'VAT Rates'!$E$7:$E$12)),0)</f>
        <v>0</v>
      </c>
      <c r="Q338" t="b">
        <f t="shared" si="5"/>
        <v>0</v>
      </c>
    </row>
    <row r="339" spans="1:17" x14ac:dyDescent="0.25">
      <c r="A339">
        <v>55445</v>
      </c>
      <c r="B339" t="s">
        <v>32</v>
      </c>
      <c r="C339" t="s">
        <v>38</v>
      </c>
      <c r="D339" s="11">
        <v>2750</v>
      </c>
      <c r="E339">
        <v>260.17</v>
      </c>
      <c r="F339">
        <v>261</v>
      </c>
      <c r="G339">
        <f>D339*F339</f>
        <v>717750</v>
      </c>
      <c r="H339" t="s">
        <v>71</v>
      </c>
      <c r="I339">
        <f>(F339-E339)*D339</f>
        <v>2282.4999999999563</v>
      </c>
      <c r="J339" s="9">
        <v>45466</v>
      </c>
      <c r="K339" t="s">
        <v>26</v>
      </c>
      <c r="L339" t="s">
        <v>24</v>
      </c>
      <c r="M339">
        <f>IF(H339="Yes",G339*0.23,0)</f>
        <v>0</v>
      </c>
      <c r="N339" s="15">
        <f>_xlfn.XLOOKUP(B339,'VAT Rates'!$D$7:$D$12,'VAT Rates'!$E$7:$E$12)</f>
        <v>0.23</v>
      </c>
      <c r="O339">
        <f>IF(H339="Yes",G339*N339,0)</f>
        <v>0</v>
      </c>
      <c r="P339">
        <f>IF(H339="Yes",G339*(_xlfn.XLOOKUP(B339,'VAT Rates'!$D$7:$D$12,'VAT Rates'!$E$7:$E$12)),0)</f>
        <v>0</v>
      </c>
      <c r="Q339" t="b">
        <f t="shared" si="5"/>
        <v>1</v>
      </c>
    </row>
    <row r="340" spans="1:17" x14ac:dyDescent="0.25">
      <c r="A340">
        <v>55665</v>
      </c>
      <c r="B340" t="s">
        <v>27</v>
      </c>
      <c r="C340" t="s">
        <v>25</v>
      </c>
      <c r="D340" s="11">
        <v>1116</v>
      </c>
      <c r="E340">
        <v>3.82</v>
      </c>
      <c r="F340">
        <v>6</v>
      </c>
      <c r="G340">
        <f>D340*F340</f>
        <v>6696</v>
      </c>
      <c r="H340" t="s">
        <v>71</v>
      </c>
      <c r="I340">
        <f>(F340-E340)*D340</f>
        <v>2432.88</v>
      </c>
      <c r="J340" s="9">
        <v>45679</v>
      </c>
      <c r="K340" t="s">
        <v>40</v>
      </c>
      <c r="L340" t="s">
        <v>31</v>
      </c>
      <c r="M340">
        <f>IF(H340="Yes",G340*0.23,0)</f>
        <v>0</v>
      </c>
      <c r="N340" s="15">
        <f>_xlfn.XLOOKUP(B340,'VAT Rates'!$D$7:$D$12,'VAT Rates'!$E$7:$E$12)</f>
        <v>0.19</v>
      </c>
      <c r="O340">
        <f>IF(H340="Yes",G340*N340,0)</f>
        <v>0</v>
      </c>
      <c r="P340">
        <f>IF(H340="Yes",G340*(_xlfn.XLOOKUP(B340,'VAT Rates'!$D$7:$D$12,'VAT Rates'!$E$7:$E$12)),0)</f>
        <v>0</v>
      </c>
      <c r="Q340" t="b">
        <f t="shared" si="5"/>
        <v>0</v>
      </c>
    </row>
    <row r="341" spans="1:17" x14ac:dyDescent="0.25">
      <c r="A341">
        <v>55702</v>
      </c>
      <c r="B341" t="s">
        <v>43</v>
      </c>
      <c r="C341" t="s">
        <v>30</v>
      </c>
      <c r="D341" s="11">
        <v>2498</v>
      </c>
      <c r="E341">
        <v>5.8100000000000005</v>
      </c>
      <c r="F341">
        <v>7</v>
      </c>
      <c r="G341">
        <f>D341*F341</f>
        <v>17486</v>
      </c>
      <c r="H341" t="s">
        <v>70</v>
      </c>
      <c r="I341">
        <f>(F341-E341)*D341</f>
        <v>2972.619999999999</v>
      </c>
      <c r="J341" s="9">
        <v>45724</v>
      </c>
      <c r="K341" t="s">
        <v>39</v>
      </c>
      <c r="L341" t="s">
        <v>34</v>
      </c>
      <c r="M341">
        <f>IF(H341="Yes",G341*0.23,0)</f>
        <v>4021.78</v>
      </c>
      <c r="N341" s="15">
        <f>_xlfn.XLOOKUP(B341,'VAT Rates'!$D$7:$D$12,'VAT Rates'!$E$7:$E$12)</f>
        <v>0.21</v>
      </c>
      <c r="O341">
        <f>IF(H341="Yes",G341*N341,0)</f>
        <v>3672.06</v>
      </c>
      <c r="P341">
        <f>IF(H341="Yes",G341*(_xlfn.XLOOKUP(B341,'VAT Rates'!$D$7:$D$12,'VAT Rates'!$E$7:$E$12)),0)</f>
        <v>3672.06</v>
      </c>
      <c r="Q341" t="b">
        <f t="shared" si="5"/>
        <v>0</v>
      </c>
    </row>
    <row r="342" spans="1:17" x14ac:dyDescent="0.25">
      <c r="A342">
        <v>56028</v>
      </c>
      <c r="B342" t="s">
        <v>44</v>
      </c>
      <c r="C342" t="s">
        <v>30</v>
      </c>
      <c r="D342" s="11">
        <v>1830</v>
      </c>
      <c r="E342">
        <v>5.23</v>
      </c>
      <c r="F342">
        <v>8</v>
      </c>
      <c r="G342">
        <f>D342*F342</f>
        <v>14640</v>
      </c>
      <c r="H342" t="s">
        <v>70</v>
      </c>
      <c r="I342">
        <f>(F342-E342)*D342</f>
        <v>5069.0999999999995</v>
      </c>
      <c r="J342" s="9">
        <v>45530</v>
      </c>
      <c r="K342" t="s">
        <v>39</v>
      </c>
      <c r="L342" t="s">
        <v>24</v>
      </c>
      <c r="M342">
        <f>IF(H342="Yes",G342*0.23,0)</f>
        <v>3367.2000000000003</v>
      </c>
      <c r="N342" s="15">
        <f>_xlfn.XLOOKUP(B342,'VAT Rates'!$D$7:$D$12,'VAT Rates'!$E$7:$E$12)</f>
        <v>0.22</v>
      </c>
      <c r="O342">
        <f>IF(H342="Yes",G342*N342,0)</f>
        <v>3220.8</v>
      </c>
      <c r="P342">
        <f>IF(H342="Yes",G342*(_xlfn.XLOOKUP(B342,'VAT Rates'!$D$7:$D$12,'VAT Rates'!$E$7:$E$12)),0)</f>
        <v>3220.8</v>
      </c>
      <c r="Q342" t="b">
        <f t="shared" si="5"/>
        <v>0</v>
      </c>
    </row>
    <row r="343" spans="1:17" x14ac:dyDescent="0.25">
      <c r="A343">
        <v>56167</v>
      </c>
      <c r="B343" t="s">
        <v>43</v>
      </c>
      <c r="C343" t="s">
        <v>38</v>
      </c>
      <c r="D343" s="11">
        <v>2844</v>
      </c>
      <c r="E343">
        <v>260.25</v>
      </c>
      <c r="F343">
        <v>308</v>
      </c>
      <c r="G343">
        <f>D343*F343</f>
        <v>875952</v>
      </c>
      <c r="H343" t="s">
        <v>71</v>
      </c>
      <c r="I343">
        <f>(F343-E343)*D343</f>
        <v>135801</v>
      </c>
      <c r="J343" s="9">
        <v>45613</v>
      </c>
      <c r="K343" t="s">
        <v>41</v>
      </c>
      <c r="L343" t="s">
        <v>33</v>
      </c>
      <c r="M343">
        <f>IF(H343="Yes",G343*0.23,0)</f>
        <v>0</v>
      </c>
      <c r="N343" s="15">
        <f>_xlfn.XLOOKUP(B343,'VAT Rates'!$D$7:$D$12,'VAT Rates'!$E$7:$E$12)</f>
        <v>0.21</v>
      </c>
      <c r="O343">
        <f>IF(H343="Yes",G343*N343,0)</f>
        <v>0</v>
      </c>
      <c r="P343">
        <f>IF(H343="Yes",G343*(_xlfn.XLOOKUP(B343,'VAT Rates'!$D$7:$D$12,'VAT Rates'!$E$7:$E$12)),0)</f>
        <v>0</v>
      </c>
      <c r="Q343" t="b">
        <f t="shared" si="5"/>
        <v>0</v>
      </c>
    </row>
    <row r="344" spans="1:17" x14ac:dyDescent="0.25">
      <c r="A344">
        <v>56221</v>
      </c>
      <c r="B344" t="s">
        <v>42</v>
      </c>
      <c r="C344" t="s">
        <v>38</v>
      </c>
      <c r="D344" s="11">
        <v>1375</v>
      </c>
      <c r="E344">
        <v>260.67</v>
      </c>
      <c r="F344">
        <v>303</v>
      </c>
      <c r="G344">
        <f>D344*F344</f>
        <v>416625</v>
      </c>
      <c r="H344" t="s">
        <v>70</v>
      </c>
      <c r="I344">
        <f>(F344-E344)*D344</f>
        <v>58203.749999999978</v>
      </c>
      <c r="J344" s="9">
        <v>45557</v>
      </c>
      <c r="K344" t="s">
        <v>40</v>
      </c>
      <c r="L344" t="s">
        <v>31</v>
      </c>
      <c r="M344">
        <f>IF(H344="Yes",G344*0.23,0)</f>
        <v>95823.75</v>
      </c>
      <c r="N344" s="15">
        <f>_xlfn.XLOOKUP(B344,'VAT Rates'!$D$7:$D$12,'VAT Rates'!$E$7:$E$12)</f>
        <v>0.24</v>
      </c>
      <c r="O344">
        <f>IF(H344="Yes",G344*N344,0)</f>
        <v>99990</v>
      </c>
      <c r="P344">
        <f>IF(H344="Yes",G344*(_xlfn.XLOOKUP(B344,'VAT Rates'!$D$7:$D$12,'VAT Rates'!$E$7:$E$12)),0)</f>
        <v>99990</v>
      </c>
      <c r="Q344" t="b">
        <f t="shared" si="5"/>
        <v>0</v>
      </c>
    </row>
    <row r="345" spans="1:17" x14ac:dyDescent="0.25">
      <c r="A345">
        <v>56250</v>
      </c>
      <c r="B345" t="s">
        <v>44</v>
      </c>
      <c r="C345" t="s">
        <v>38</v>
      </c>
      <c r="D345" s="11">
        <v>1118</v>
      </c>
      <c r="E345">
        <v>260.91000000000003</v>
      </c>
      <c r="F345">
        <v>285</v>
      </c>
      <c r="G345">
        <f>D345*F345</f>
        <v>318630</v>
      </c>
      <c r="H345" t="s">
        <v>71</v>
      </c>
      <c r="I345">
        <f>(F345-E345)*D345</f>
        <v>26932.619999999974</v>
      </c>
      <c r="J345" s="9">
        <v>45362</v>
      </c>
      <c r="K345" t="s">
        <v>40</v>
      </c>
      <c r="L345" t="s">
        <v>24</v>
      </c>
      <c r="M345">
        <f>IF(H345="Yes",G345*0.23,0)</f>
        <v>0</v>
      </c>
      <c r="N345" s="15">
        <f>_xlfn.XLOOKUP(B345,'VAT Rates'!$D$7:$D$12,'VAT Rates'!$E$7:$E$12)</f>
        <v>0.22</v>
      </c>
      <c r="O345">
        <f>IF(H345="Yes",G345*N345,0)</f>
        <v>0</v>
      </c>
      <c r="P345">
        <f>IF(H345="Yes",G345*(_xlfn.XLOOKUP(B345,'VAT Rates'!$D$7:$D$12,'VAT Rates'!$E$7:$E$12)),0)</f>
        <v>0</v>
      </c>
      <c r="Q345" t="b">
        <f t="shared" si="5"/>
        <v>0</v>
      </c>
    </row>
    <row r="346" spans="1:17" x14ac:dyDescent="0.25">
      <c r="A346">
        <v>56317</v>
      </c>
      <c r="B346" t="s">
        <v>29</v>
      </c>
      <c r="C346" t="s">
        <v>37</v>
      </c>
      <c r="D346" s="11">
        <v>959</v>
      </c>
      <c r="E346">
        <v>250.39</v>
      </c>
      <c r="F346">
        <v>261</v>
      </c>
      <c r="G346">
        <f>D346*F346</f>
        <v>250299</v>
      </c>
      <c r="H346" t="s">
        <v>71</v>
      </c>
      <c r="I346">
        <f>(F346-E346)*D346</f>
        <v>10174.990000000013</v>
      </c>
      <c r="J346" s="9">
        <v>45445</v>
      </c>
      <c r="K346" t="s">
        <v>40</v>
      </c>
      <c r="L346" t="s">
        <v>34</v>
      </c>
      <c r="M346">
        <f>IF(H346="Yes",G346*0.23,0)</f>
        <v>0</v>
      </c>
      <c r="N346" s="15">
        <f>_xlfn.XLOOKUP(B346,'VAT Rates'!$D$7:$D$12,'VAT Rates'!$E$7:$E$12)</f>
        <v>0.2</v>
      </c>
      <c r="O346">
        <f>IF(H346="Yes",G346*N346,0)</f>
        <v>0</v>
      </c>
      <c r="P346">
        <f>IF(H346="Yes",G346*(_xlfn.XLOOKUP(B346,'VAT Rates'!$D$7:$D$12,'VAT Rates'!$E$7:$E$12)),0)</f>
        <v>0</v>
      </c>
      <c r="Q346" t="b">
        <f t="shared" si="5"/>
        <v>0</v>
      </c>
    </row>
    <row r="347" spans="1:17" x14ac:dyDescent="0.25">
      <c r="A347">
        <v>56714</v>
      </c>
      <c r="B347" t="s">
        <v>44</v>
      </c>
      <c r="C347" t="s">
        <v>37</v>
      </c>
      <c r="D347" s="11">
        <v>943</v>
      </c>
      <c r="E347">
        <v>250.61</v>
      </c>
      <c r="F347">
        <v>261</v>
      </c>
      <c r="G347">
        <f>D347*F347</f>
        <v>246123</v>
      </c>
      <c r="H347" t="s">
        <v>70</v>
      </c>
      <c r="I347">
        <f>(F347-E347)*D347</f>
        <v>9797.7699999999877</v>
      </c>
      <c r="J347" s="9">
        <v>45544</v>
      </c>
      <c r="K347" t="s">
        <v>39</v>
      </c>
      <c r="L347" t="s">
        <v>24</v>
      </c>
      <c r="M347">
        <f>IF(H347="Yes",G347*0.23,0)</f>
        <v>56608.29</v>
      </c>
      <c r="N347" s="15">
        <f>_xlfn.XLOOKUP(B347,'VAT Rates'!$D$7:$D$12,'VAT Rates'!$E$7:$E$12)</f>
        <v>0.22</v>
      </c>
      <c r="O347">
        <f>IF(H347="Yes",G347*N347,0)</f>
        <v>54147.06</v>
      </c>
      <c r="P347">
        <f>IF(H347="Yes",G347*(_xlfn.XLOOKUP(B347,'VAT Rates'!$D$7:$D$12,'VAT Rates'!$E$7:$E$12)),0)</f>
        <v>54147.06</v>
      </c>
      <c r="Q347" t="b">
        <f t="shared" si="5"/>
        <v>0</v>
      </c>
    </row>
    <row r="348" spans="1:17" x14ac:dyDescent="0.25">
      <c r="A348">
        <v>56832</v>
      </c>
      <c r="B348" t="s">
        <v>42</v>
      </c>
      <c r="C348" t="s">
        <v>38</v>
      </c>
      <c r="D348" s="11">
        <v>947</v>
      </c>
      <c r="E348">
        <v>260.24</v>
      </c>
      <c r="F348">
        <v>349</v>
      </c>
      <c r="G348">
        <f>D348*F348</f>
        <v>330503</v>
      </c>
      <c r="H348" t="s">
        <v>70</v>
      </c>
      <c r="I348">
        <f>(F348-E348)*D348</f>
        <v>84055.719999999987</v>
      </c>
      <c r="J348" s="9">
        <v>45578</v>
      </c>
      <c r="K348" t="s">
        <v>41</v>
      </c>
      <c r="L348" t="s">
        <v>33</v>
      </c>
      <c r="M348">
        <f>IF(H348="Yes",G348*0.23,0)</f>
        <v>76015.69</v>
      </c>
      <c r="N348" s="15">
        <f>_xlfn.XLOOKUP(B348,'VAT Rates'!$D$7:$D$12,'VAT Rates'!$E$7:$E$12)</f>
        <v>0.24</v>
      </c>
      <c r="O348">
        <f>IF(H348="Yes",G348*N348,0)</f>
        <v>79320.72</v>
      </c>
      <c r="P348">
        <f>IF(H348="Yes",G348*(_xlfn.XLOOKUP(B348,'VAT Rates'!$D$7:$D$12,'VAT Rates'!$E$7:$E$12)),0)</f>
        <v>79320.72</v>
      </c>
      <c r="Q348" t="b">
        <f t="shared" si="5"/>
        <v>0</v>
      </c>
    </row>
    <row r="349" spans="1:17" x14ac:dyDescent="0.25">
      <c r="A349">
        <v>56943</v>
      </c>
      <c r="B349" t="s">
        <v>32</v>
      </c>
      <c r="C349" t="s">
        <v>25</v>
      </c>
      <c r="D349" s="11">
        <v>1884</v>
      </c>
      <c r="E349">
        <v>3.9699999999999998</v>
      </c>
      <c r="F349">
        <v>6</v>
      </c>
      <c r="G349">
        <f>D349*F349</f>
        <v>11304</v>
      </c>
      <c r="H349" t="s">
        <v>70</v>
      </c>
      <c r="I349">
        <f>(F349-E349)*D349</f>
        <v>3824.5200000000004</v>
      </c>
      <c r="J349" s="9">
        <v>45634</v>
      </c>
      <c r="K349" t="s">
        <v>40</v>
      </c>
      <c r="L349" t="s">
        <v>31</v>
      </c>
      <c r="M349">
        <f>IF(H349="Yes",G349*0.23,0)</f>
        <v>2599.92</v>
      </c>
      <c r="N349" s="15">
        <f>_xlfn.XLOOKUP(B349,'VAT Rates'!$D$7:$D$12,'VAT Rates'!$E$7:$E$12)</f>
        <v>0.23</v>
      </c>
      <c r="O349">
        <f>IF(H349="Yes",G349*N349,0)</f>
        <v>2599.92</v>
      </c>
      <c r="P349">
        <f>IF(H349="Yes",G349*(_xlfn.XLOOKUP(B349,'VAT Rates'!$D$7:$D$12,'VAT Rates'!$E$7:$E$12)),0)</f>
        <v>2599.92</v>
      </c>
      <c r="Q349" t="b">
        <f t="shared" si="5"/>
        <v>1</v>
      </c>
    </row>
    <row r="350" spans="1:17" x14ac:dyDescent="0.25">
      <c r="A350">
        <v>56997</v>
      </c>
      <c r="B350" t="s">
        <v>42</v>
      </c>
      <c r="C350" t="s">
        <v>30</v>
      </c>
      <c r="D350" s="11">
        <v>2661</v>
      </c>
      <c r="E350">
        <v>5.65</v>
      </c>
      <c r="F350">
        <v>8</v>
      </c>
      <c r="G350">
        <f>D350*F350</f>
        <v>21288</v>
      </c>
      <c r="H350" t="s">
        <v>70</v>
      </c>
      <c r="I350">
        <f>(F350-E350)*D350</f>
        <v>6253.3499999999995</v>
      </c>
      <c r="J350" s="9">
        <v>45773</v>
      </c>
      <c r="K350" t="s">
        <v>41</v>
      </c>
      <c r="L350" t="s">
        <v>31</v>
      </c>
      <c r="M350">
        <f>IF(H350="Yes",G350*0.23,0)</f>
        <v>4896.24</v>
      </c>
      <c r="N350" s="15">
        <f>_xlfn.XLOOKUP(B350,'VAT Rates'!$D$7:$D$12,'VAT Rates'!$E$7:$E$12)</f>
        <v>0.24</v>
      </c>
      <c r="O350">
        <f>IF(H350="Yes",G350*N350,0)</f>
        <v>5109.12</v>
      </c>
      <c r="P350">
        <f>IF(H350="Yes",G350*(_xlfn.XLOOKUP(B350,'VAT Rates'!$D$7:$D$12,'VAT Rates'!$E$7:$E$12)),0)</f>
        <v>5109.12</v>
      </c>
      <c r="Q350" t="b">
        <f t="shared" si="5"/>
        <v>0</v>
      </c>
    </row>
    <row r="351" spans="1:17" x14ac:dyDescent="0.25">
      <c r="A351">
        <v>57071</v>
      </c>
      <c r="B351" t="s">
        <v>44</v>
      </c>
      <c r="C351" t="s">
        <v>25</v>
      </c>
      <c r="D351" s="11">
        <v>2844</v>
      </c>
      <c r="E351">
        <v>3.25</v>
      </c>
      <c r="F351">
        <v>5</v>
      </c>
      <c r="G351">
        <f>D351*F351</f>
        <v>14220</v>
      </c>
      <c r="H351" t="s">
        <v>70</v>
      </c>
      <c r="I351">
        <f>(F351-E351)*D351</f>
        <v>4977</v>
      </c>
      <c r="J351" s="9">
        <v>45803</v>
      </c>
      <c r="K351" t="s">
        <v>40</v>
      </c>
      <c r="L351" t="s">
        <v>28</v>
      </c>
      <c r="M351">
        <f>IF(H351="Yes",G351*0.23,0)</f>
        <v>3270.6000000000004</v>
      </c>
      <c r="N351" s="15">
        <f>_xlfn.XLOOKUP(B351,'VAT Rates'!$D$7:$D$12,'VAT Rates'!$E$7:$E$12)</f>
        <v>0.22</v>
      </c>
      <c r="O351">
        <f>IF(H351="Yes",G351*N351,0)</f>
        <v>3128.4</v>
      </c>
      <c r="P351">
        <f>IF(H351="Yes",G351*(_xlfn.XLOOKUP(B351,'VAT Rates'!$D$7:$D$12,'VAT Rates'!$E$7:$E$12)),0)</f>
        <v>3128.4</v>
      </c>
      <c r="Q351" t="b">
        <f t="shared" si="5"/>
        <v>0</v>
      </c>
    </row>
    <row r="352" spans="1:17" x14ac:dyDescent="0.25">
      <c r="A352">
        <v>57174</v>
      </c>
      <c r="B352" t="s">
        <v>32</v>
      </c>
      <c r="C352" t="s">
        <v>35</v>
      </c>
      <c r="D352" s="11">
        <v>2409</v>
      </c>
      <c r="E352">
        <v>10.78</v>
      </c>
      <c r="F352">
        <v>12</v>
      </c>
      <c r="G352">
        <f>D352*F352</f>
        <v>28908</v>
      </c>
      <c r="H352" t="s">
        <v>71</v>
      </c>
      <c r="I352">
        <f>(F352-E352)*D352</f>
        <v>2938.9800000000014</v>
      </c>
      <c r="J352" s="9">
        <v>45722</v>
      </c>
      <c r="K352" t="s">
        <v>40</v>
      </c>
      <c r="L352" t="s">
        <v>24</v>
      </c>
      <c r="M352">
        <f>IF(H352="Yes",G352*0.23,0)</f>
        <v>0</v>
      </c>
      <c r="N352" s="15">
        <f>_xlfn.XLOOKUP(B352,'VAT Rates'!$D$7:$D$12,'VAT Rates'!$E$7:$E$12)</f>
        <v>0.23</v>
      </c>
      <c r="O352">
        <f>IF(H352="Yes",G352*N352,0)</f>
        <v>0</v>
      </c>
      <c r="P352">
        <f>IF(H352="Yes",G352*(_xlfn.XLOOKUP(B352,'VAT Rates'!$D$7:$D$12,'VAT Rates'!$E$7:$E$12)),0)</f>
        <v>0</v>
      </c>
      <c r="Q352" t="b">
        <f t="shared" si="5"/>
        <v>1</v>
      </c>
    </row>
    <row r="353" spans="1:17" x14ac:dyDescent="0.25">
      <c r="A353">
        <v>57344</v>
      </c>
      <c r="B353" t="s">
        <v>44</v>
      </c>
      <c r="C353" t="s">
        <v>35</v>
      </c>
      <c r="D353" s="11">
        <v>1389</v>
      </c>
      <c r="E353">
        <v>10.76</v>
      </c>
      <c r="F353">
        <v>12</v>
      </c>
      <c r="G353">
        <f>D353*F353</f>
        <v>16668</v>
      </c>
      <c r="H353" t="s">
        <v>70</v>
      </c>
      <c r="I353">
        <f>(F353-E353)*D353</f>
        <v>1722.3600000000004</v>
      </c>
      <c r="J353" s="9">
        <v>45350</v>
      </c>
      <c r="K353" t="s">
        <v>40</v>
      </c>
      <c r="L353" t="s">
        <v>24</v>
      </c>
      <c r="M353">
        <f>IF(H353="Yes",G353*0.23,0)</f>
        <v>3833.6400000000003</v>
      </c>
      <c r="N353" s="15">
        <f>_xlfn.XLOOKUP(B353,'VAT Rates'!$D$7:$D$12,'VAT Rates'!$E$7:$E$12)</f>
        <v>0.22</v>
      </c>
      <c r="O353">
        <f>IF(H353="Yes",G353*N353,0)</f>
        <v>3666.96</v>
      </c>
      <c r="P353">
        <f>IF(H353="Yes",G353*(_xlfn.XLOOKUP(B353,'VAT Rates'!$D$7:$D$12,'VAT Rates'!$E$7:$E$12)),0)</f>
        <v>3666.96</v>
      </c>
      <c r="Q353" t="b">
        <f t="shared" si="5"/>
        <v>0</v>
      </c>
    </row>
    <row r="354" spans="1:17" x14ac:dyDescent="0.25">
      <c r="A354">
        <v>57406</v>
      </c>
      <c r="B354" t="s">
        <v>27</v>
      </c>
      <c r="C354" t="s">
        <v>30</v>
      </c>
      <c r="D354" s="11">
        <v>2021</v>
      </c>
      <c r="E354">
        <v>5.98</v>
      </c>
      <c r="F354">
        <v>8</v>
      </c>
      <c r="G354">
        <f>D354*F354</f>
        <v>16168</v>
      </c>
      <c r="H354" t="s">
        <v>70</v>
      </c>
      <c r="I354">
        <f>(F354-E354)*D354</f>
        <v>4082.4199999999992</v>
      </c>
      <c r="J354" s="9">
        <v>45257</v>
      </c>
      <c r="K354" t="s">
        <v>39</v>
      </c>
      <c r="L354" t="s">
        <v>34</v>
      </c>
      <c r="M354">
        <f>IF(H354="Yes",G354*0.23,0)</f>
        <v>3718.6400000000003</v>
      </c>
      <c r="N354" s="15">
        <f>_xlfn.XLOOKUP(B354,'VAT Rates'!$D$7:$D$12,'VAT Rates'!$E$7:$E$12)</f>
        <v>0.19</v>
      </c>
      <c r="O354">
        <f>IF(H354="Yes",G354*N354,0)</f>
        <v>3071.92</v>
      </c>
      <c r="P354">
        <f>IF(H354="Yes",G354*(_xlfn.XLOOKUP(B354,'VAT Rates'!$D$7:$D$12,'VAT Rates'!$E$7:$E$12)),0)</f>
        <v>3071.92</v>
      </c>
      <c r="Q354" t="b">
        <f t="shared" si="5"/>
        <v>0</v>
      </c>
    </row>
    <row r="355" spans="1:17" x14ac:dyDescent="0.25">
      <c r="A355">
        <v>57507</v>
      </c>
      <c r="B355" t="s">
        <v>44</v>
      </c>
      <c r="C355" t="s">
        <v>36</v>
      </c>
      <c r="D355" s="11">
        <v>1269</v>
      </c>
      <c r="E355">
        <v>121</v>
      </c>
      <c r="F355">
        <v>166</v>
      </c>
      <c r="G355">
        <f>D355*F355</f>
        <v>210654</v>
      </c>
      <c r="H355" t="s">
        <v>71</v>
      </c>
      <c r="I355">
        <f>(F355-E355)*D355</f>
        <v>57105</v>
      </c>
      <c r="J355" s="9">
        <v>45708</v>
      </c>
      <c r="K355" t="s">
        <v>40</v>
      </c>
      <c r="L355" t="s">
        <v>24</v>
      </c>
      <c r="M355">
        <f>IF(H355="Yes",G355*0.23,0)</f>
        <v>0</v>
      </c>
      <c r="N355" s="15">
        <f>_xlfn.XLOOKUP(B355,'VAT Rates'!$D$7:$D$12,'VAT Rates'!$E$7:$E$12)</f>
        <v>0.22</v>
      </c>
      <c r="O355">
        <f>IF(H355="Yes",G355*N355,0)</f>
        <v>0</v>
      </c>
      <c r="P355">
        <f>IF(H355="Yes",G355*(_xlfn.XLOOKUP(B355,'VAT Rates'!$D$7:$D$12,'VAT Rates'!$E$7:$E$12)),0)</f>
        <v>0</v>
      </c>
      <c r="Q355" t="b">
        <f t="shared" si="5"/>
        <v>0</v>
      </c>
    </row>
    <row r="356" spans="1:17" x14ac:dyDescent="0.25">
      <c r="A356">
        <v>57635</v>
      </c>
      <c r="B356" t="s">
        <v>42</v>
      </c>
      <c r="C356" t="s">
        <v>38</v>
      </c>
      <c r="D356" s="11">
        <v>2460</v>
      </c>
      <c r="E356">
        <v>260.39999999999998</v>
      </c>
      <c r="F356">
        <v>323</v>
      </c>
      <c r="G356">
        <f>D356*F356</f>
        <v>794580</v>
      </c>
      <c r="H356" t="s">
        <v>70</v>
      </c>
      <c r="I356">
        <f>(F356-E356)*D356</f>
        <v>153996.00000000006</v>
      </c>
      <c r="J356" s="9">
        <v>45378</v>
      </c>
      <c r="K356" t="s">
        <v>40</v>
      </c>
      <c r="L356" t="s">
        <v>34</v>
      </c>
      <c r="M356">
        <f>IF(H356="Yes",G356*0.23,0)</f>
        <v>182753.4</v>
      </c>
      <c r="N356" s="15">
        <f>_xlfn.XLOOKUP(B356,'VAT Rates'!$D$7:$D$12,'VAT Rates'!$E$7:$E$12)</f>
        <v>0.24</v>
      </c>
      <c r="O356">
        <f>IF(H356="Yes",G356*N356,0)</f>
        <v>190699.19999999998</v>
      </c>
      <c r="P356">
        <f>IF(H356="Yes",G356*(_xlfn.XLOOKUP(B356,'VAT Rates'!$D$7:$D$12,'VAT Rates'!$E$7:$E$12)),0)</f>
        <v>190699.19999999998</v>
      </c>
      <c r="Q356" t="b">
        <f t="shared" si="5"/>
        <v>0</v>
      </c>
    </row>
    <row r="357" spans="1:17" x14ac:dyDescent="0.25">
      <c r="A357">
        <v>57751</v>
      </c>
      <c r="B357" t="s">
        <v>29</v>
      </c>
      <c r="C357" t="s">
        <v>30</v>
      </c>
      <c r="D357" s="11">
        <v>2181</v>
      </c>
      <c r="E357">
        <v>5.5600000000000005</v>
      </c>
      <c r="F357">
        <v>6</v>
      </c>
      <c r="G357">
        <f>D357*F357</f>
        <v>13086</v>
      </c>
      <c r="H357" t="s">
        <v>71</v>
      </c>
      <c r="I357">
        <f>(F357-E357)*D357</f>
        <v>959.63999999999896</v>
      </c>
      <c r="J357" s="9">
        <v>45615</v>
      </c>
      <c r="K357" t="s">
        <v>40</v>
      </c>
      <c r="L357" t="s">
        <v>34</v>
      </c>
      <c r="M357">
        <f>IF(H357="Yes",G357*0.23,0)</f>
        <v>0</v>
      </c>
      <c r="N357" s="15">
        <f>_xlfn.XLOOKUP(B357,'VAT Rates'!$D$7:$D$12,'VAT Rates'!$E$7:$E$12)</f>
        <v>0.2</v>
      </c>
      <c r="O357">
        <f>IF(H357="Yes",G357*N357,0)</f>
        <v>0</v>
      </c>
      <c r="P357">
        <f>IF(H357="Yes",G357*(_xlfn.XLOOKUP(B357,'VAT Rates'!$D$7:$D$12,'VAT Rates'!$E$7:$E$12)),0)</f>
        <v>0</v>
      </c>
      <c r="Q357" t="b">
        <f t="shared" si="5"/>
        <v>0</v>
      </c>
    </row>
    <row r="358" spans="1:17" x14ac:dyDescent="0.25">
      <c r="A358">
        <v>57775</v>
      </c>
      <c r="B358" t="s">
        <v>44</v>
      </c>
      <c r="C358" t="s">
        <v>37</v>
      </c>
      <c r="D358" s="11">
        <v>1565</v>
      </c>
      <c r="E358">
        <v>250.09</v>
      </c>
      <c r="F358">
        <v>346</v>
      </c>
      <c r="G358">
        <f>D358*F358</f>
        <v>541490</v>
      </c>
      <c r="H358" t="s">
        <v>70</v>
      </c>
      <c r="I358">
        <f>(F358-E358)*D358</f>
        <v>150099.15</v>
      </c>
      <c r="J358" s="9">
        <v>45218</v>
      </c>
      <c r="K358" t="s">
        <v>41</v>
      </c>
      <c r="L358" t="s">
        <v>28</v>
      </c>
      <c r="M358">
        <f>IF(H358="Yes",G358*0.23,0)</f>
        <v>124542.70000000001</v>
      </c>
      <c r="N358" s="15">
        <f>_xlfn.XLOOKUP(B358,'VAT Rates'!$D$7:$D$12,'VAT Rates'!$E$7:$E$12)</f>
        <v>0.22</v>
      </c>
      <c r="O358">
        <f>IF(H358="Yes",G358*N358,0)</f>
        <v>119127.8</v>
      </c>
      <c r="P358">
        <f>IF(H358="Yes",G358*(_xlfn.XLOOKUP(B358,'VAT Rates'!$D$7:$D$12,'VAT Rates'!$E$7:$E$12)),0)</f>
        <v>119127.8</v>
      </c>
      <c r="Q358" t="b">
        <f t="shared" si="5"/>
        <v>0</v>
      </c>
    </row>
    <row r="359" spans="1:17" x14ac:dyDescent="0.25">
      <c r="A359">
        <v>58190</v>
      </c>
      <c r="B359" t="s">
        <v>27</v>
      </c>
      <c r="C359" t="s">
        <v>36</v>
      </c>
      <c r="D359" s="11">
        <v>1001</v>
      </c>
      <c r="E359">
        <v>120.96</v>
      </c>
      <c r="F359">
        <v>142</v>
      </c>
      <c r="G359">
        <f>D359*F359</f>
        <v>142142</v>
      </c>
      <c r="H359" t="s">
        <v>70</v>
      </c>
      <c r="I359">
        <f>(F359-E359)*D359</f>
        <v>21061.040000000005</v>
      </c>
      <c r="J359" s="9">
        <v>45562</v>
      </c>
      <c r="K359" t="s">
        <v>40</v>
      </c>
      <c r="L359" t="s">
        <v>24</v>
      </c>
      <c r="M359">
        <f>IF(H359="Yes",G359*0.23,0)</f>
        <v>32692.66</v>
      </c>
      <c r="N359" s="15">
        <f>_xlfn.XLOOKUP(B359,'VAT Rates'!$D$7:$D$12,'VAT Rates'!$E$7:$E$12)</f>
        <v>0.19</v>
      </c>
      <c r="O359">
        <f>IF(H359="Yes",G359*N359,0)</f>
        <v>27006.98</v>
      </c>
      <c r="P359">
        <f>IF(H359="Yes",G359*(_xlfn.XLOOKUP(B359,'VAT Rates'!$D$7:$D$12,'VAT Rates'!$E$7:$E$12)),0)</f>
        <v>27006.98</v>
      </c>
      <c r="Q359" t="b">
        <f t="shared" si="5"/>
        <v>0</v>
      </c>
    </row>
    <row r="360" spans="1:17" x14ac:dyDescent="0.25">
      <c r="A360">
        <v>58383</v>
      </c>
      <c r="B360" t="s">
        <v>29</v>
      </c>
      <c r="C360" t="s">
        <v>35</v>
      </c>
      <c r="D360" s="11">
        <v>1594</v>
      </c>
      <c r="E360">
        <v>10.47</v>
      </c>
      <c r="F360">
        <v>14</v>
      </c>
      <c r="G360">
        <f>D360*F360</f>
        <v>22316</v>
      </c>
      <c r="H360" t="s">
        <v>71</v>
      </c>
      <c r="I360">
        <f>(F360-E360)*D360</f>
        <v>5626.8199999999988</v>
      </c>
      <c r="J360" s="9">
        <v>45200</v>
      </c>
      <c r="K360" t="s">
        <v>41</v>
      </c>
      <c r="L360" t="s">
        <v>24</v>
      </c>
      <c r="M360">
        <f>IF(H360="Yes",G360*0.23,0)</f>
        <v>0</v>
      </c>
      <c r="N360" s="15">
        <f>_xlfn.XLOOKUP(B360,'VAT Rates'!$D$7:$D$12,'VAT Rates'!$E$7:$E$12)</f>
        <v>0.2</v>
      </c>
      <c r="O360">
        <f>IF(H360="Yes",G360*N360,0)</f>
        <v>0</v>
      </c>
      <c r="P360">
        <f>IF(H360="Yes",G360*(_xlfn.XLOOKUP(B360,'VAT Rates'!$D$7:$D$12,'VAT Rates'!$E$7:$E$12)),0)</f>
        <v>0</v>
      </c>
      <c r="Q360" t="b">
        <f t="shared" si="5"/>
        <v>0</v>
      </c>
    </row>
    <row r="361" spans="1:17" x14ac:dyDescent="0.25">
      <c r="A361">
        <v>58413</v>
      </c>
      <c r="B361" t="s">
        <v>32</v>
      </c>
      <c r="C361" t="s">
        <v>25</v>
      </c>
      <c r="D361" s="11">
        <v>1362</v>
      </c>
      <c r="E361">
        <v>3.08</v>
      </c>
      <c r="F361">
        <v>5</v>
      </c>
      <c r="G361">
        <f>D361*F361</f>
        <v>6810</v>
      </c>
      <c r="H361" t="s">
        <v>71</v>
      </c>
      <c r="I361">
        <f>(F361-E361)*D361</f>
        <v>2615.04</v>
      </c>
      <c r="J361" s="9">
        <v>45212</v>
      </c>
      <c r="K361" t="s">
        <v>40</v>
      </c>
      <c r="L361" t="s">
        <v>24</v>
      </c>
      <c r="M361">
        <f>IF(H361="Yes",G361*0.23,0)</f>
        <v>0</v>
      </c>
      <c r="N361" s="15">
        <f>_xlfn.XLOOKUP(B361,'VAT Rates'!$D$7:$D$12,'VAT Rates'!$E$7:$E$12)</f>
        <v>0.23</v>
      </c>
      <c r="O361">
        <f>IF(H361="Yes",G361*N361,0)</f>
        <v>0</v>
      </c>
      <c r="P361">
        <f>IF(H361="Yes",G361*(_xlfn.XLOOKUP(B361,'VAT Rates'!$D$7:$D$12,'VAT Rates'!$E$7:$E$12)),0)</f>
        <v>0</v>
      </c>
      <c r="Q361" t="b">
        <f t="shared" si="5"/>
        <v>1</v>
      </c>
    </row>
    <row r="362" spans="1:17" x14ac:dyDescent="0.25">
      <c r="A362">
        <v>58488</v>
      </c>
      <c r="B362" t="s">
        <v>42</v>
      </c>
      <c r="C362" t="s">
        <v>36</v>
      </c>
      <c r="D362" s="11">
        <v>2605</v>
      </c>
      <c r="E362">
        <v>120.29</v>
      </c>
      <c r="F362">
        <v>164</v>
      </c>
      <c r="G362">
        <f>D362*F362</f>
        <v>427220</v>
      </c>
      <c r="H362" t="s">
        <v>70</v>
      </c>
      <c r="I362">
        <f>(F362-E362)*D362</f>
        <v>113864.54999999999</v>
      </c>
      <c r="J362" s="9">
        <v>45346</v>
      </c>
      <c r="K362" t="s">
        <v>41</v>
      </c>
      <c r="L362" t="s">
        <v>34</v>
      </c>
      <c r="M362">
        <f>IF(H362="Yes",G362*0.23,0)</f>
        <v>98260.6</v>
      </c>
      <c r="N362" s="15">
        <f>_xlfn.XLOOKUP(B362,'VAT Rates'!$D$7:$D$12,'VAT Rates'!$E$7:$E$12)</f>
        <v>0.24</v>
      </c>
      <c r="O362">
        <f>IF(H362="Yes",G362*N362,0)</f>
        <v>102532.8</v>
      </c>
      <c r="P362">
        <f>IF(H362="Yes",G362*(_xlfn.XLOOKUP(B362,'VAT Rates'!$D$7:$D$12,'VAT Rates'!$E$7:$E$12)),0)</f>
        <v>102532.8</v>
      </c>
      <c r="Q362" t="b">
        <f t="shared" si="5"/>
        <v>0</v>
      </c>
    </row>
    <row r="363" spans="1:17" x14ac:dyDescent="0.25">
      <c r="A363">
        <v>58579</v>
      </c>
      <c r="B363" t="s">
        <v>27</v>
      </c>
      <c r="C363" t="s">
        <v>35</v>
      </c>
      <c r="D363" s="11">
        <v>1531</v>
      </c>
      <c r="E363">
        <v>10.49</v>
      </c>
      <c r="F363">
        <v>14</v>
      </c>
      <c r="G363">
        <f>D363*F363</f>
        <v>21434</v>
      </c>
      <c r="H363" t="s">
        <v>70</v>
      </c>
      <c r="I363">
        <f>(F363-E363)*D363</f>
        <v>5373.8099999999995</v>
      </c>
      <c r="J363" s="9">
        <v>45297</v>
      </c>
      <c r="K363" t="s">
        <v>41</v>
      </c>
      <c r="L363" t="s">
        <v>24</v>
      </c>
      <c r="M363">
        <f>IF(H363="Yes",G363*0.23,0)</f>
        <v>4929.8200000000006</v>
      </c>
      <c r="N363" s="15">
        <f>_xlfn.XLOOKUP(B363,'VAT Rates'!$D$7:$D$12,'VAT Rates'!$E$7:$E$12)</f>
        <v>0.19</v>
      </c>
      <c r="O363">
        <f>IF(H363="Yes",G363*N363,0)</f>
        <v>4072.46</v>
      </c>
      <c r="P363">
        <f>IF(H363="Yes",G363*(_xlfn.XLOOKUP(B363,'VAT Rates'!$D$7:$D$12,'VAT Rates'!$E$7:$E$12)),0)</f>
        <v>4072.46</v>
      </c>
      <c r="Q363" t="b">
        <f t="shared" si="5"/>
        <v>0</v>
      </c>
    </row>
    <row r="364" spans="1:17" x14ac:dyDescent="0.25">
      <c r="A364">
        <v>59074</v>
      </c>
      <c r="B364" t="s">
        <v>32</v>
      </c>
      <c r="C364" t="s">
        <v>36</v>
      </c>
      <c r="D364" s="11">
        <v>635</v>
      </c>
      <c r="E364">
        <v>120.02</v>
      </c>
      <c r="F364">
        <v>175</v>
      </c>
      <c r="G364">
        <f>D364*F364</f>
        <v>111125</v>
      </c>
      <c r="H364" t="s">
        <v>71</v>
      </c>
      <c r="I364">
        <f>(F364-E364)*D364</f>
        <v>34912.300000000003</v>
      </c>
      <c r="J364" s="9">
        <v>45493</v>
      </c>
      <c r="K364" t="s">
        <v>40</v>
      </c>
      <c r="L364" t="s">
        <v>34</v>
      </c>
      <c r="M364">
        <f>IF(H364="Yes",G364*0.23,0)</f>
        <v>0</v>
      </c>
      <c r="N364" s="15">
        <f>_xlfn.XLOOKUP(B364,'VAT Rates'!$D$7:$D$12,'VAT Rates'!$E$7:$E$12)</f>
        <v>0.23</v>
      </c>
      <c r="O364">
        <f>IF(H364="Yes",G364*N364,0)</f>
        <v>0</v>
      </c>
      <c r="P364">
        <f>IF(H364="Yes",G364*(_xlfn.XLOOKUP(B364,'VAT Rates'!$D$7:$D$12,'VAT Rates'!$E$7:$E$12)),0)</f>
        <v>0</v>
      </c>
      <c r="Q364" t="b">
        <f t="shared" si="5"/>
        <v>0</v>
      </c>
    </row>
    <row r="365" spans="1:17" x14ac:dyDescent="0.25">
      <c r="A365">
        <v>59526</v>
      </c>
      <c r="B365" t="s">
        <v>44</v>
      </c>
      <c r="C365" t="s">
        <v>35</v>
      </c>
      <c r="D365" s="11">
        <v>873</v>
      </c>
      <c r="E365">
        <v>10.199999999999999</v>
      </c>
      <c r="F365">
        <v>14</v>
      </c>
      <c r="G365">
        <f>D365*F365</f>
        <v>12222</v>
      </c>
      <c r="H365" t="s">
        <v>70</v>
      </c>
      <c r="I365">
        <f>(F365-E365)*D365</f>
        <v>3317.4000000000005</v>
      </c>
      <c r="J365" s="9">
        <v>45185</v>
      </c>
      <c r="K365" t="s">
        <v>41</v>
      </c>
      <c r="L365" t="s">
        <v>34</v>
      </c>
      <c r="M365">
        <f>IF(H365="Yes",G365*0.23,0)</f>
        <v>2811.06</v>
      </c>
      <c r="N365" s="15">
        <f>_xlfn.XLOOKUP(B365,'VAT Rates'!$D$7:$D$12,'VAT Rates'!$E$7:$E$12)</f>
        <v>0.22</v>
      </c>
      <c r="O365">
        <f>IF(H365="Yes",G365*N365,0)</f>
        <v>2688.84</v>
      </c>
      <c r="P365">
        <f>IF(H365="Yes",G365*(_xlfn.XLOOKUP(B365,'VAT Rates'!$D$7:$D$12,'VAT Rates'!$E$7:$E$12)),0)</f>
        <v>2688.84</v>
      </c>
      <c r="Q365" t="b">
        <f t="shared" si="5"/>
        <v>0</v>
      </c>
    </row>
    <row r="366" spans="1:17" x14ac:dyDescent="0.25">
      <c r="A366">
        <v>59564</v>
      </c>
      <c r="B366" t="s">
        <v>42</v>
      </c>
      <c r="C366" t="s">
        <v>25</v>
      </c>
      <c r="D366" s="11">
        <v>562</v>
      </c>
      <c r="E366">
        <v>3.79</v>
      </c>
      <c r="F366">
        <v>5</v>
      </c>
      <c r="G366">
        <f>D366*F366</f>
        <v>2810</v>
      </c>
      <c r="H366" t="s">
        <v>71</v>
      </c>
      <c r="I366">
        <f>(F366-E366)*D366</f>
        <v>680.02</v>
      </c>
      <c r="J366" s="9">
        <v>45442</v>
      </c>
      <c r="K366" t="s">
        <v>40</v>
      </c>
      <c r="L366" t="s">
        <v>31</v>
      </c>
      <c r="M366">
        <f>IF(H366="Yes",G366*0.23,0)</f>
        <v>0</v>
      </c>
      <c r="N366" s="15">
        <f>_xlfn.XLOOKUP(B366,'VAT Rates'!$D$7:$D$12,'VAT Rates'!$E$7:$E$12)</f>
        <v>0.24</v>
      </c>
      <c r="O366">
        <f>IF(H366="Yes",G366*N366,0)</f>
        <v>0</v>
      </c>
      <c r="P366">
        <f>IF(H366="Yes",G366*(_xlfn.XLOOKUP(B366,'VAT Rates'!$D$7:$D$12,'VAT Rates'!$E$7:$E$12)),0)</f>
        <v>0</v>
      </c>
      <c r="Q366" t="b">
        <f t="shared" si="5"/>
        <v>0</v>
      </c>
    </row>
    <row r="367" spans="1:17" x14ac:dyDescent="0.25">
      <c r="A367">
        <v>59600</v>
      </c>
      <c r="B367" t="s">
        <v>44</v>
      </c>
      <c r="C367" t="s">
        <v>37</v>
      </c>
      <c r="D367" s="11">
        <v>1496</v>
      </c>
      <c r="E367">
        <v>250.49</v>
      </c>
      <c r="F367">
        <v>296</v>
      </c>
      <c r="G367">
        <f>D367*F367</f>
        <v>442816</v>
      </c>
      <c r="H367" t="s">
        <v>70</v>
      </c>
      <c r="I367">
        <f>(F367-E367)*D367</f>
        <v>68082.959999999992</v>
      </c>
      <c r="J367" s="9">
        <v>45247</v>
      </c>
      <c r="K367" t="s">
        <v>41</v>
      </c>
      <c r="L367" t="s">
        <v>34</v>
      </c>
      <c r="M367">
        <f>IF(H367="Yes",G367*0.23,0)</f>
        <v>101847.68000000001</v>
      </c>
      <c r="N367" s="15">
        <f>_xlfn.XLOOKUP(B367,'VAT Rates'!$D$7:$D$12,'VAT Rates'!$E$7:$E$12)</f>
        <v>0.22</v>
      </c>
      <c r="O367">
        <f>IF(H367="Yes",G367*N367,0)</f>
        <v>97419.520000000004</v>
      </c>
      <c r="P367">
        <f>IF(H367="Yes",G367*(_xlfn.XLOOKUP(B367,'VAT Rates'!$D$7:$D$12,'VAT Rates'!$E$7:$E$12)),0)</f>
        <v>97419.520000000004</v>
      </c>
      <c r="Q367" t="b">
        <f t="shared" si="5"/>
        <v>0</v>
      </c>
    </row>
    <row r="368" spans="1:17" x14ac:dyDescent="0.25">
      <c r="A368">
        <v>59693</v>
      </c>
      <c r="B368" t="s">
        <v>32</v>
      </c>
      <c r="C368" t="s">
        <v>36</v>
      </c>
      <c r="D368" s="11">
        <v>2628</v>
      </c>
      <c r="E368">
        <v>120.36</v>
      </c>
      <c r="F368">
        <v>123</v>
      </c>
      <c r="G368">
        <f>D368*F368</f>
        <v>323244</v>
      </c>
      <c r="H368" t="s">
        <v>71</v>
      </c>
      <c r="I368">
        <f>(F368-E368)*D368</f>
        <v>6937.9200000000019</v>
      </c>
      <c r="J368" s="9">
        <v>45703</v>
      </c>
      <c r="K368" t="s">
        <v>40</v>
      </c>
      <c r="L368" t="s">
        <v>28</v>
      </c>
      <c r="M368">
        <f>IF(H368="Yes",G368*0.23,0)</f>
        <v>0</v>
      </c>
      <c r="N368" s="15">
        <f>_xlfn.XLOOKUP(B368,'VAT Rates'!$D$7:$D$12,'VAT Rates'!$E$7:$E$12)</f>
        <v>0.23</v>
      </c>
      <c r="O368">
        <f>IF(H368="Yes",G368*N368,0)</f>
        <v>0</v>
      </c>
      <c r="P368">
        <f>IF(H368="Yes",G368*(_xlfn.XLOOKUP(B368,'VAT Rates'!$D$7:$D$12,'VAT Rates'!$E$7:$E$12)),0)</f>
        <v>0</v>
      </c>
      <c r="Q368" t="b">
        <f t="shared" si="5"/>
        <v>1</v>
      </c>
    </row>
    <row r="369" spans="1:17" x14ac:dyDescent="0.25">
      <c r="A369">
        <v>59814</v>
      </c>
      <c r="B369" t="s">
        <v>29</v>
      </c>
      <c r="C369" t="s">
        <v>38</v>
      </c>
      <c r="D369" s="11">
        <v>853</v>
      </c>
      <c r="E369">
        <v>260.60000000000002</v>
      </c>
      <c r="F369">
        <v>269</v>
      </c>
      <c r="G369">
        <f>D369*F369</f>
        <v>229457</v>
      </c>
      <c r="H369" t="s">
        <v>70</v>
      </c>
      <c r="I369">
        <f>(F369-E369)*D369</f>
        <v>7165.1999999999807</v>
      </c>
      <c r="J369" s="9">
        <v>45639</v>
      </c>
      <c r="K369" t="s">
        <v>41</v>
      </c>
      <c r="L369" t="s">
        <v>34</v>
      </c>
      <c r="M369">
        <f>IF(H369="Yes",G369*0.23,0)</f>
        <v>52775.11</v>
      </c>
      <c r="N369" s="15">
        <f>_xlfn.XLOOKUP(B369,'VAT Rates'!$D$7:$D$12,'VAT Rates'!$E$7:$E$12)</f>
        <v>0.2</v>
      </c>
      <c r="O369">
        <f>IF(H369="Yes",G369*N369,0)</f>
        <v>45891.4</v>
      </c>
      <c r="P369">
        <f>IF(H369="Yes",G369*(_xlfn.XLOOKUP(B369,'VAT Rates'!$D$7:$D$12,'VAT Rates'!$E$7:$E$12)),0)</f>
        <v>45891.4</v>
      </c>
      <c r="Q369" t="b">
        <f t="shared" si="5"/>
        <v>0</v>
      </c>
    </row>
    <row r="370" spans="1:17" x14ac:dyDescent="0.25">
      <c r="A370">
        <v>59984</v>
      </c>
      <c r="B370" t="s">
        <v>42</v>
      </c>
      <c r="C370" t="s">
        <v>37</v>
      </c>
      <c r="D370" s="11">
        <v>1514</v>
      </c>
      <c r="E370">
        <v>250.71</v>
      </c>
      <c r="F370">
        <v>271</v>
      </c>
      <c r="G370">
        <f>D370*F370</f>
        <v>410294</v>
      </c>
      <c r="H370" t="s">
        <v>71</v>
      </c>
      <c r="I370">
        <f>(F370-E370)*D370</f>
        <v>30719.059999999987</v>
      </c>
      <c r="J370" s="9">
        <v>45307</v>
      </c>
      <c r="K370" t="s">
        <v>39</v>
      </c>
      <c r="L370" t="s">
        <v>28</v>
      </c>
      <c r="M370">
        <f>IF(H370="Yes",G370*0.23,0)</f>
        <v>0</v>
      </c>
      <c r="N370" s="15">
        <f>_xlfn.XLOOKUP(B370,'VAT Rates'!$D$7:$D$12,'VAT Rates'!$E$7:$E$12)</f>
        <v>0.24</v>
      </c>
      <c r="O370">
        <f>IF(H370="Yes",G370*N370,0)</f>
        <v>0</v>
      </c>
      <c r="P370">
        <f>IF(H370="Yes",G370*(_xlfn.XLOOKUP(B370,'VAT Rates'!$D$7:$D$12,'VAT Rates'!$E$7:$E$12)),0)</f>
        <v>0</v>
      </c>
      <c r="Q370" t="b">
        <f t="shared" si="5"/>
        <v>0</v>
      </c>
    </row>
    <row r="371" spans="1:17" x14ac:dyDescent="0.25">
      <c r="A371">
        <v>60058</v>
      </c>
      <c r="B371" t="s">
        <v>27</v>
      </c>
      <c r="C371" t="s">
        <v>25</v>
      </c>
      <c r="D371" s="11">
        <v>442</v>
      </c>
      <c r="E371">
        <v>3.74</v>
      </c>
      <c r="F371">
        <v>6</v>
      </c>
      <c r="G371">
        <f>D371*F371</f>
        <v>2652</v>
      </c>
      <c r="H371" t="s">
        <v>70</v>
      </c>
      <c r="I371">
        <f>(F371-E371)*D371</f>
        <v>998.92</v>
      </c>
      <c r="J371" s="9">
        <v>45396</v>
      </c>
      <c r="K371" t="s">
        <v>41</v>
      </c>
      <c r="L371" t="s">
        <v>24</v>
      </c>
      <c r="M371">
        <f>IF(H371="Yes",G371*0.23,0)</f>
        <v>609.96</v>
      </c>
      <c r="N371" s="15">
        <f>_xlfn.XLOOKUP(B371,'VAT Rates'!$D$7:$D$12,'VAT Rates'!$E$7:$E$12)</f>
        <v>0.19</v>
      </c>
      <c r="O371">
        <f>IF(H371="Yes",G371*N371,0)</f>
        <v>503.88</v>
      </c>
      <c r="P371">
        <f>IF(H371="Yes",G371*(_xlfn.XLOOKUP(B371,'VAT Rates'!$D$7:$D$12,'VAT Rates'!$E$7:$E$12)),0)</f>
        <v>503.88</v>
      </c>
      <c r="Q371" t="b">
        <f t="shared" si="5"/>
        <v>0</v>
      </c>
    </row>
    <row r="372" spans="1:17" x14ac:dyDescent="0.25">
      <c r="A372">
        <v>60273</v>
      </c>
      <c r="B372" t="s">
        <v>29</v>
      </c>
      <c r="C372" t="s">
        <v>35</v>
      </c>
      <c r="D372" s="11">
        <v>2425</v>
      </c>
      <c r="E372">
        <v>10.6</v>
      </c>
      <c r="F372">
        <v>16</v>
      </c>
      <c r="G372">
        <f>D372*F372</f>
        <v>38800</v>
      </c>
      <c r="H372" t="s">
        <v>71</v>
      </c>
      <c r="I372">
        <f>(F372-E372)*D372</f>
        <v>13095</v>
      </c>
      <c r="J372" s="9">
        <v>45653</v>
      </c>
      <c r="K372" t="s">
        <v>41</v>
      </c>
      <c r="L372" t="s">
        <v>31</v>
      </c>
      <c r="M372">
        <f>IF(H372="Yes",G372*0.23,0)</f>
        <v>0</v>
      </c>
      <c r="N372" s="15">
        <f>_xlfn.XLOOKUP(B372,'VAT Rates'!$D$7:$D$12,'VAT Rates'!$E$7:$E$12)</f>
        <v>0.2</v>
      </c>
      <c r="O372">
        <f>IF(H372="Yes",G372*N372,0)</f>
        <v>0</v>
      </c>
      <c r="P372">
        <f>IF(H372="Yes",G372*(_xlfn.XLOOKUP(B372,'VAT Rates'!$D$7:$D$12,'VAT Rates'!$E$7:$E$12)),0)</f>
        <v>0</v>
      </c>
      <c r="Q372" t="b">
        <f t="shared" si="5"/>
        <v>0</v>
      </c>
    </row>
    <row r="373" spans="1:17" x14ac:dyDescent="0.25">
      <c r="A373">
        <v>60601</v>
      </c>
      <c r="B373" t="s">
        <v>29</v>
      </c>
      <c r="C373" t="s">
        <v>37</v>
      </c>
      <c r="D373" s="11">
        <v>381</v>
      </c>
      <c r="E373">
        <v>250.66</v>
      </c>
      <c r="F373">
        <v>334</v>
      </c>
      <c r="G373">
        <f>D373*F373</f>
        <v>127254</v>
      </c>
      <c r="H373" t="s">
        <v>70</v>
      </c>
      <c r="I373">
        <f>(F373-E373)*D373</f>
        <v>31752.54</v>
      </c>
      <c r="J373" s="9">
        <v>45169</v>
      </c>
      <c r="K373" t="s">
        <v>40</v>
      </c>
      <c r="L373" t="s">
        <v>24</v>
      </c>
      <c r="M373">
        <f>IF(H373="Yes",G373*0.23,0)</f>
        <v>29268.420000000002</v>
      </c>
      <c r="N373" s="15">
        <f>_xlfn.XLOOKUP(B373,'VAT Rates'!$D$7:$D$12,'VAT Rates'!$E$7:$E$12)</f>
        <v>0.2</v>
      </c>
      <c r="O373">
        <f>IF(H373="Yes",G373*N373,0)</f>
        <v>25450.800000000003</v>
      </c>
      <c r="P373">
        <f>IF(H373="Yes",G373*(_xlfn.XLOOKUP(B373,'VAT Rates'!$D$7:$D$12,'VAT Rates'!$E$7:$E$12)),0)</f>
        <v>25450.800000000003</v>
      </c>
      <c r="Q373" t="b">
        <f t="shared" si="5"/>
        <v>0</v>
      </c>
    </row>
    <row r="374" spans="1:17" x14ac:dyDescent="0.25">
      <c r="A374">
        <v>60622</v>
      </c>
      <c r="B374" t="s">
        <v>44</v>
      </c>
      <c r="C374" t="s">
        <v>38</v>
      </c>
      <c r="D374" s="11">
        <v>888</v>
      </c>
      <c r="E374">
        <v>260.93</v>
      </c>
      <c r="F374">
        <v>348</v>
      </c>
      <c r="G374">
        <f>D374*F374</f>
        <v>309024</v>
      </c>
      <c r="H374" t="s">
        <v>70</v>
      </c>
      <c r="I374">
        <f>(F374-E374)*D374</f>
        <v>77318.159999999989</v>
      </c>
      <c r="J374" s="9">
        <v>45605</v>
      </c>
      <c r="K374" t="s">
        <v>41</v>
      </c>
      <c r="L374" t="s">
        <v>34</v>
      </c>
      <c r="M374">
        <f>IF(H374="Yes",G374*0.23,0)</f>
        <v>71075.520000000004</v>
      </c>
      <c r="N374" s="15">
        <f>_xlfn.XLOOKUP(B374,'VAT Rates'!$D$7:$D$12,'VAT Rates'!$E$7:$E$12)</f>
        <v>0.22</v>
      </c>
      <c r="O374">
        <f>IF(H374="Yes",G374*N374,0)</f>
        <v>67985.279999999999</v>
      </c>
      <c r="P374">
        <f>IF(H374="Yes",G374*(_xlfn.XLOOKUP(B374,'VAT Rates'!$D$7:$D$12,'VAT Rates'!$E$7:$E$12)),0)</f>
        <v>67985.279999999999</v>
      </c>
      <c r="Q374" t="b">
        <f t="shared" si="5"/>
        <v>0</v>
      </c>
    </row>
    <row r="375" spans="1:17" x14ac:dyDescent="0.25">
      <c r="A375">
        <v>60714</v>
      </c>
      <c r="B375" t="s">
        <v>43</v>
      </c>
      <c r="C375" t="s">
        <v>30</v>
      </c>
      <c r="D375" s="11">
        <v>2797</v>
      </c>
      <c r="E375">
        <v>5.42</v>
      </c>
      <c r="F375">
        <v>7</v>
      </c>
      <c r="G375">
        <f>D375*F375</f>
        <v>19579</v>
      </c>
      <c r="H375" t="s">
        <v>70</v>
      </c>
      <c r="I375">
        <f>(F375-E375)*D375</f>
        <v>4419.26</v>
      </c>
      <c r="J375" s="9">
        <v>45470</v>
      </c>
      <c r="K375" t="s">
        <v>40</v>
      </c>
      <c r="L375" t="s">
        <v>33</v>
      </c>
      <c r="M375">
        <f>IF(H375="Yes",G375*0.23,0)</f>
        <v>4503.17</v>
      </c>
      <c r="N375" s="15">
        <f>_xlfn.XLOOKUP(B375,'VAT Rates'!$D$7:$D$12,'VAT Rates'!$E$7:$E$12)</f>
        <v>0.21</v>
      </c>
      <c r="O375">
        <f>IF(H375="Yes",G375*N375,0)</f>
        <v>4111.59</v>
      </c>
      <c r="P375">
        <f>IF(H375="Yes",G375*(_xlfn.XLOOKUP(B375,'VAT Rates'!$D$7:$D$12,'VAT Rates'!$E$7:$E$12)),0)</f>
        <v>4111.59</v>
      </c>
      <c r="Q375" t="b">
        <f t="shared" si="5"/>
        <v>0</v>
      </c>
    </row>
    <row r="376" spans="1:17" x14ac:dyDescent="0.25">
      <c r="A376">
        <v>60906</v>
      </c>
      <c r="B376" t="s">
        <v>29</v>
      </c>
      <c r="C376" t="s">
        <v>36</v>
      </c>
      <c r="D376" s="11">
        <v>1033</v>
      </c>
      <c r="E376">
        <v>120.79</v>
      </c>
      <c r="F376">
        <v>138</v>
      </c>
      <c r="G376">
        <f>D376*F376</f>
        <v>142554</v>
      </c>
      <c r="H376" t="s">
        <v>71</v>
      </c>
      <c r="I376">
        <f>(F376-E376)*D376</f>
        <v>17777.929999999993</v>
      </c>
      <c r="J376" s="9">
        <v>45516</v>
      </c>
      <c r="K376" t="s">
        <v>40</v>
      </c>
      <c r="L376" t="s">
        <v>24</v>
      </c>
      <c r="M376">
        <f>IF(H376="Yes",G376*0.23,0)</f>
        <v>0</v>
      </c>
      <c r="N376" s="15">
        <f>_xlfn.XLOOKUP(B376,'VAT Rates'!$D$7:$D$12,'VAT Rates'!$E$7:$E$12)</f>
        <v>0.2</v>
      </c>
      <c r="O376">
        <f>IF(H376="Yes",G376*N376,0)</f>
        <v>0</v>
      </c>
      <c r="P376">
        <f>IF(H376="Yes",G376*(_xlfn.XLOOKUP(B376,'VAT Rates'!$D$7:$D$12,'VAT Rates'!$E$7:$E$12)),0)</f>
        <v>0</v>
      </c>
      <c r="Q376" t="b">
        <f t="shared" si="5"/>
        <v>0</v>
      </c>
    </row>
    <row r="377" spans="1:17" x14ac:dyDescent="0.25">
      <c r="A377">
        <v>60931</v>
      </c>
      <c r="B377" t="s">
        <v>44</v>
      </c>
      <c r="C377" t="s">
        <v>36</v>
      </c>
      <c r="D377" s="11">
        <v>1808</v>
      </c>
      <c r="E377">
        <v>120.82</v>
      </c>
      <c r="F377">
        <v>176</v>
      </c>
      <c r="G377">
        <f>D377*F377</f>
        <v>318208</v>
      </c>
      <c r="H377" t="s">
        <v>71</v>
      </c>
      <c r="I377">
        <f>(F377-E377)*D377</f>
        <v>99765.440000000017</v>
      </c>
      <c r="J377" s="9">
        <v>45769</v>
      </c>
      <c r="K377" t="s">
        <v>41</v>
      </c>
      <c r="L377" t="s">
        <v>24</v>
      </c>
      <c r="M377">
        <f>IF(H377="Yes",G377*0.23,0)</f>
        <v>0</v>
      </c>
      <c r="N377" s="15">
        <f>_xlfn.XLOOKUP(B377,'VAT Rates'!$D$7:$D$12,'VAT Rates'!$E$7:$E$12)</f>
        <v>0.22</v>
      </c>
      <c r="O377">
        <f>IF(H377="Yes",G377*N377,0)</f>
        <v>0</v>
      </c>
      <c r="P377">
        <f>IF(H377="Yes",G377*(_xlfn.XLOOKUP(B377,'VAT Rates'!$D$7:$D$12,'VAT Rates'!$E$7:$E$12)),0)</f>
        <v>0</v>
      </c>
      <c r="Q377" t="b">
        <f t="shared" si="5"/>
        <v>0</v>
      </c>
    </row>
    <row r="378" spans="1:17" x14ac:dyDescent="0.25">
      <c r="A378">
        <v>61056</v>
      </c>
      <c r="B378" t="s">
        <v>27</v>
      </c>
      <c r="C378" t="s">
        <v>36</v>
      </c>
      <c r="D378" s="11">
        <v>809</v>
      </c>
      <c r="E378">
        <v>120.48</v>
      </c>
      <c r="F378">
        <v>138</v>
      </c>
      <c r="G378">
        <f>D378*F378</f>
        <v>111642</v>
      </c>
      <c r="H378" t="s">
        <v>70</v>
      </c>
      <c r="I378">
        <f>(F378-E378)*D378</f>
        <v>14173.679999999997</v>
      </c>
      <c r="J378" s="9">
        <v>45799</v>
      </c>
      <c r="K378" t="s">
        <v>39</v>
      </c>
      <c r="L378" t="s">
        <v>33</v>
      </c>
      <c r="M378">
        <f>IF(H378="Yes",G378*0.23,0)</f>
        <v>25677.66</v>
      </c>
      <c r="N378" s="15">
        <f>_xlfn.XLOOKUP(B378,'VAT Rates'!$D$7:$D$12,'VAT Rates'!$E$7:$E$12)</f>
        <v>0.19</v>
      </c>
      <c r="O378">
        <f>IF(H378="Yes",G378*N378,0)</f>
        <v>21211.98</v>
      </c>
      <c r="P378">
        <f>IF(H378="Yes",G378*(_xlfn.XLOOKUP(B378,'VAT Rates'!$D$7:$D$12,'VAT Rates'!$E$7:$E$12)),0)</f>
        <v>21211.98</v>
      </c>
      <c r="Q378" t="b">
        <f t="shared" si="5"/>
        <v>0</v>
      </c>
    </row>
    <row r="379" spans="1:17" x14ac:dyDescent="0.25">
      <c r="A379">
        <v>61157</v>
      </c>
      <c r="B379" t="s">
        <v>42</v>
      </c>
      <c r="C379" t="s">
        <v>36</v>
      </c>
      <c r="D379" s="11">
        <v>2861</v>
      </c>
      <c r="E379">
        <v>120.82</v>
      </c>
      <c r="F379">
        <v>168</v>
      </c>
      <c r="G379">
        <f>D379*F379</f>
        <v>480648</v>
      </c>
      <c r="H379" t="s">
        <v>70</v>
      </c>
      <c r="I379">
        <f>(F379-E379)*D379</f>
        <v>134981.98000000001</v>
      </c>
      <c r="J379" s="9">
        <v>45418</v>
      </c>
      <c r="K379" t="s">
        <v>40</v>
      </c>
      <c r="L379" t="s">
        <v>28</v>
      </c>
      <c r="M379">
        <f>IF(H379="Yes",G379*0.23,0)</f>
        <v>110549.04000000001</v>
      </c>
      <c r="N379" s="15">
        <f>_xlfn.XLOOKUP(B379,'VAT Rates'!$D$7:$D$12,'VAT Rates'!$E$7:$E$12)</f>
        <v>0.24</v>
      </c>
      <c r="O379">
        <f>IF(H379="Yes",G379*N379,0)</f>
        <v>115355.51999999999</v>
      </c>
      <c r="P379">
        <f>IF(H379="Yes",G379*(_xlfn.XLOOKUP(B379,'VAT Rates'!$D$7:$D$12,'VAT Rates'!$E$7:$E$12)),0)</f>
        <v>115355.51999999999</v>
      </c>
      <c r="Q379" t="b">
        <f t="shared" si="5"/>
        <v>0</v>
      </c>
    </row>
    <row r="380" spans="1:17" x14ac:dyDescent="0.25">
      <c r="A380">
        <v>61176</v>
      </c>
      <c r="B380" t="s">
        <v>44</v>
      </c>
      <c r="C380" t="s">
        <v>35</v>
      </c>
      <c r="D380" s="11">
        <v>1249</v>
      </c>
      <c r="E380">
        <v>10.06</v>
      </c>
      <c r="F380">
        <v>11</v>
      </c>
      <c r="G380">
        <f>D380*F380</f>
        <v>13739</v>
      </c>
      <c r="H380" t="s">
        <v>71</v>
      </c>
      <c r="I380">
        <f>(F380-E380)*D380</f>
        <v>1174.0599999999995</v>
      </c>
      <c r="J380" s="9">
        <v>45361</v>
      </c>
      <c r="K380" t="s">
        <v>41</v>
      </c>
      <c r="L380" t="s">
        <v>24</v>
      </c>
      <c r="M380">
        <f>IF(H380="Yes",G380*0.23,0)</f>
        <v>0</v>
      </c>
      <c r="N380" s="15">
        <f>_xlfn.XLOOKUP(B380,'VAT Rates'!$D$7:$D$12,'VAT Rates'!$E$7:$E$12)</f>
        <v>0.22</v>
      </c>
      <c r="O380">
        <f>IF(H380="Yes",G380*N380,0)</f>
        <v>0</v>
      </c>
      <c r="P380">
        <f>IF(H380="Yes",G380*(_xlfn.XLOOKUP(B380,'VAT Rates'!$D$7:$D$12,'VAT Rates'!$E$7:$E$12)),0)</f>
        <v>0</v>
      </c>
      <c r="Q380" t="b">
        <f t="shared" si="5"/>
        <v>0</v>
      </c>
    </row>
    <row r="381" spans="1:17" x14ac:dyDescent="0.25">
      <c r="A381">
        <v>61192</v>
      </c>
      <c r="B381" t="s">
        <v>44</v>
      </c>
      <c r="C381" t="s">
        <v>30</v>
      </c>
      <c r="D381" s="11">
        <v>921</v>
      </c>
      <c r="E381">
        <v>5.46</v>
      </c>
      <c r="F381">
        <v>7</v>
      </c>
      <c r="G381">
        <f>D381*F381</f>
        <v>6447</v>
      </c>
      <c r="H381" t="s">
        <v>71</v>
      </c>
      <c r="I381">
        <f>(F381-E381)*D381</f>
        <v>1418.3400000000001</v>
      </c>
      <c r="J381" s="9">
        <v>45171</v>
      </c>
      <c r="K381" t="s">
        <v>26</v>
      </c>
      <c r="L381" t="s">
        <v>28</v>
      </c>
      <c r="M381">
        <f>IF(H381="Yes",G381*0.23,0)</f>
        <v>0</v>
      </c>
      <c r="N381" s="15">
        <f>_xlfn.XLOOKUP(B381,'VAT Rates'!$D$7:$D$12,'VAT Rates'!$E$7:$E$12)</f>
        <v>0.22</v>
      </c>
      <c r="O381">
        <f>IF(H381="Yes",G381*N381,0)</f>
        <v>0</v>
      </c>
      <c r="P381">
        <f>IF(H381="Yes",G381*(_xlfn.XLOOKUP(B381,'VAT Rates'!$D$7:$D$12,'VAT Rates'!$E$7:$E$12)),0)</f>
        <v>0</v>
      </c>
      <c r="Q381" t="b">
        <f t="shared" si="5"/>
        <v>0</v>
      </c>
    </row>
    <row r="382" spans="1:17" x14ac:dyDescent="0.25">
      <c r="A382">
        <v>61447</v>
      </c>
      <c r="B382" t="s">
        <v>42</v>
      </c>
      <c r="C382" t="s">
        <v>25</v>
      </c>
      <c r="D382" s="11">
        <v>801</v>
      </c>
      <c r="E382">
        <v>3.52</v>
      </c>
      <c r="F382">
        <v>5</v>
      </c>
      <c r="G382">
        <f>D382*F382</f>
        <v>4005</v>
      </c>
      <c r="H382" t="s">
        <v>71</v>
      </c>
      <c r="I382">
        <f>(F382-E382)*D382</f>
        <v>1185.48</v>
      </c>
      <c r="J382" s="9">
        <v>45207</v>
      </c>
      <c r="K382" t="s">
        <v>41</v>
      </c>
      <c r="L382" t="s">
        <v>34</v>
      </c>
      <c r="M382">
        <f>IF(H382="Yes",G382*0.23,0)</f>
        <v>0</v>
      </c>
      <c r="N382" s="15">
        <f>_xlfn.XLOOKUP(B382,'VAT Rates'!$D$7:$D$12,'VAT Rates'!$E$7:$E$12)</f>
        <v>0.24</v>
      </c>
      <c r="O382">
        <f>IF(H382="Yes",G382*N382,0)</f>
        <v>0</v>
      </c>
      <c r="P382">
        <f>IF(H382="Yes",G382*(_xlfn.XLOOKUP(B382,'VAT Rates'!$D$7:$D$12,'VAT Rates'!$E$7:$E$12)),0)</f>
        <v>0</v>
      </c>
      <c r="Q382" t="b">
        <f t="shared" si="5"/>
        <v>0</v>
      </c>
    </row>
    <row r="383" spans="1:17" x14ac:dyDescent="0.25">
      <c r="A383">
        <v>61526</v>
      </c>
      <c r="B383" t="s">
        <v>29</v>
      </c>
      <c r="C383" t="s">
        <v>35</v>
      </c>
      <c r="D383" s="11">
        <v>1393</v>
      </c>
      <c r="E383">
        <v>10.51</v>
      </c>
      <c r="F383">
        <v>16</v>
      </c>
      <c r="G383">
        <f>D383*F383</f>
        <v>22288</v>
      </c>
      <c r="H383" t="s">
        <v>70</v>
      </c>
      <c r="I383">
        <f>(F383-E383)*D383</f>
        <v>7647.5700000000006</v>
      </c>
      <c r="J383" s="9">
        <v>45586</v>
      </c>
      <c r="K383" t="s">
        <v>41</v>
      </c>
      <c r="L383" t="s">
        <v>31</v>
      </c>
      <c r="M383">
        <f>IF(H383="Yes",G383*0.23,0)</f>
        <v>5126.24</v>
      </c>
      <c r="N383" s="15">
        <f>_xlfn.XLOOKUP(B383,'VAT Rates'!$D$7:$D$12,'VAT Rates'!$E$7:$E$12)</f>
        <v>0.2</v>
      </c>
      <c r="O383">
        <f>IF(H383="Yes",G383*N383,0)</f>
        <v>4457.6000000000004</v>
      </c>
      <c r="P383">
        <f>IF(H383="Yes",G383*(_xlfn.XLOOKUP(B383,'VAT Rates'!$D$7:$D$12,'VAT Rates'!$E$7:$E$12)),0)</f>
        <v>4457.6000000000004</v>
      </c>
      <c r="Q383" t="b">
        <f t="shared" si="5"/>
        <v>0</v>
      </c>
    </row>
    <row r="384" spans="1:17" x14ac:dyDescent="0.25">
      <c r="A384">
        <v>62163</v>
      </c>
      <c r="B384" t="s">
        <v>44</v>
      </c>
      <c r="C384" t="s">
        <v>37</v>
      </c>
      <c r="D384" s="11">
        <v>2134</v>
      </c>
      <c r="E384">
        <v>250.6</v>
      </c>
      <c r="F384">
        <v>289</v>
      </c>
      <c r="G384">
        <f>D384*F384</f>
        <v>616726</v>
      </c>
      <c r="H384" t="s">
        <v>71</v>
      </c>
      <c r="I384">
        <f>(F384-E384)*D384</f>
        <v>81945.600000000006</v>
      </c>
      <c r="J384" s="9">
        <v>45312</v>
      </c>
      <c r="K384" t="s">
        <v>40</v>
      </c>
      <c r="L384" t="s">
        <v>34</v>
      </c>
      <c r="M384">
        <f>IF(H384="Yes",G384*0.23,0)</f>
        <v>0</v>
      </c>
      <c r="N384" s="15">
        <f>_xlfn.XLOOKUP(B384,'VAT Rates'!$D$7:$D$12,'VAT Rates'!$E$7:$E$12)</f>
        <v>0.22</v>
      </c>
      <c r="O384">
        <f>IF(H384="Yes",G384*N384,0)</f>
        <v>0</v>
      </c>
      <c r="P384">
        <f>IF(H384="Yes",G384*(_xlfn.XLOOKUP(B384,'VAT Rates'!$D$7:$D$12,'VAT Rates'!$E$7:$E$12)),0)</f>
        <v>0</v>
      </c>
      <c r="Q384" t="b">
        <f t="shared" si="5"/>
        <v>0</v>
      </c>
    </row>
    <row r="385" spans="1:17" x14ac:dyDescent="0.25">
      <c r="A385">
        <v>62363</v>
      </c>
      <c r="B385" t="s">
        <v>42</v>
      </c>
      <c r="C385" t="s">
        <v>37</v>
      </c>
      <c r="D385" s="11">
        <v>1397</v>
      </c>
      <c r="E385">
        <v>251</v>
      </c>
      <c r="F385">
        <v>357</v>
      </c>
      <c r="G385">
        <f>D385*F385</f>
        <v>498729</v>
      </c>
      <c r="H385" t="s">
        <v>71</v>
      </c>
      <c r="I385">
        <f>(F385-E385)*D385</f>
        <v>148082</v>
      </c>
      <c r="J385" s="9">
        <v>45237</v>
      </c>
      <c r="K385" t="s">
        <v>39</v>
      </c>
      <c r="L385" t="s">
        <v>24</v>
      </c>
      <c r="M385">
        <f>IF(H385="Yes",G385*0.23,0)</f>
        <v>0</v>
      </c>
      <c r="N385" s="15">
        <f>_xlfn.XLOOKUP(B385,'VAT Rates'!$D$7:$D$12,'VAT Rates'!$E$7:$E$12)</f>
        <v>0.24</v>
      </c>
      <c r="O385">
        <f>IF(H385="Yes",G385*N385,0)</f>
        <v>0</v>
      </c>
      <c r="P385">
        <f>IF(H385="Yes",G385*(_xlfn.XLOOKUP(B385,'VAT Rates'!$D$7:$D$12,'VAT Rates'!$E$7:$E$12)),0)</f>
        <v>0</v>
      </c>
      <c r="Q385" t="b">
        <f t="shared" si="5"/>
        <v>0</v>
      </c>
    </row>
    <row r="386" spans="1:17" x14ac:dyDescent="0.25">
      <c r="A386">
        <v>62488</v>
      </c>
      <c r="B386" t="s">
        <v>27</v>
      </c>
      <c r="C386" t="s">
        <v>36</v>
      </c>
      <c r="D386" s="11">
        <v>2877</v>
      </c>
      <c r="E386">
        <v>120.3</v>
      </c>
      <c r="F386">
        <v>164</v>
      </c>
      <c r="G386">
        <f>D386*F386</f>
        <v>471828</v>
      </c>
      <c r="H386" t="s">
        <v>70</v>
      </c>
      <c r="I386">
        <f>(F386-E386)*D386</f>
        <v>125724.90000000001</v>
      </c>
      <c r="J386" s="9">
        <v>45401</v>
      </c>
      <c r="K386" t="s">
        <v>39</v>
      </c>
      <c r="L386" t="s">
        <v>24</v>
      </c>
      <c r="M386">
        <f>IF(H386="Yes",G386*0.23,0)</f>
        <v>108520.44</v>
      </c>
      <c r="N386" s="15">
        <f>_xlfn.XLOOKUP(B386,'VAT Rates'!$D$7:$D$12,'VAT Rates'!$E$7:$E$12)</f>
        <v>0.19</v>
      </c>
      <c r="O386">
        <f>IF(H386="Yes",G386*N386,0)</f>
        <v>89647.32</v>
      </c>
      <c r="P386">
        <f>IF(H386="Yes",G386*(_xlfn.XLOOKUP(B386,'VAT Rates'!$D$7:$D$12,'VAT Rates'!$E$7:$E$12)),0)</f>
        <v>89647.32</v>
      </c>
      <c r="Q386" t="b">
        <f t="shared" si="5"/>
        <v>0</v>
      </c>
    </row>
    <row r="387" spans="1:17" x14ac:dyDescent="0.25">
      <c r="A387">
        <v>62513</v>
      </c>
      <c r="B387" t="s">
        <v>27</v>
      </c>
      <c r="C387" t="s">
        <v>37</v>
      </c>
      <c r="D387" s="11">
        <v>214</v>
      </c>
      <c r="E387">
        <v>250.7</v>
      </c>
      <c r="F387">
        <v>367</v>
      </c>
      <c r="G387">
        <f>D387*F387</f>
        <v>78538</v>
      </c>
      <c r="H387" t="s">
        <v>70</v>
      </c>
      <c r="I387">
        <f>(F387-E387)*D387</f>
        <v>24888.2</v>
      </c>
      <c r="J387" s="9">
        <v>45622</v>
      </c>
      <c r="K387" t="s">
        <v>39</v>
      </c>
      <c r="L387" t="s">
        <v>34</v>
      </c>
      <c r="M387">
        <f>IF(H387="Yes",G387*0.23,0)</f>
        <v>18063.740000000002</v>
      </c>
      <c r="N387" s="15">
        <f>_xlfn.XLOOKUP(B387,'VAT Rates'!$D$7:$D$12,'VAT Rates'!$E$7:$E$12)</f>
        <v>0.19</v>
      </c>
      <c r="O387">
        <f>IF(H387="Yes",G387*N387,0)</f>
        <v>14922.22</v>
      </c>
      <c r="P387">
        <f>IF(H387="Yes",G387*(_xlfn.XLOOKUP(B387,'VAT Rates'!$D$7:$D$12,'VAT Rates'!$E$7:$E$12)),0)</f>
        <v>14922.22</v>
      </c>
      <c r="Q387" t="b">
        <f t="shared" ref="Q387:Q450" si="6">AND(B387="Ireland",D387&gt;1000)</f>
        <v>0</v>
      </c>
    </row>
    <row r="388" spans="1:17" x14ac:dyDescent="0.25">
      <c r="A388">
        <v>62639</v>
      </c>
      <c r="B388" t="s">
        <v>43</v>
      </c>
      <c r="C388" t="s">
        <v>30</v>
      </c>
      <c r="D388" s="11">
        <v>2328</v>
      </c>
      <c r="E388">
        <v>5.37</v>
      </c>
      <c r="F388">
        <v>7</v>
      </c>
      <c r="G388">
        <f>D388*F388</f>
        <v>16296</v>
      </c>
      <c r="H388" t="s">
        <v>70</v>
      </c>
      <c r="I388">
        <f>(F388-E388)*D388</f>
        <v>3794.64</v>
      </c>
      <c r="J388" s="9">
        <v>45398</v>
      </c>
      <c r="K388" t="s">
        <v>41</v>
      </c>
      <c r="L388" t="s">
        <v>24</v>
      </c>
      <c r="M388">
        <f>IF(H388="Yes",G388*0.23,0)</f>
        <v>3748.0800000000004</v>
      </c>
      <c r="N388" s="15">
        <f>_xlfn.XLOOKUP(B388,'VAT Rates'!$D$7:$D$12,'VAT Rates'!$E$7:$E$12)</f>
        <v>0.21</v>
      </c>
      <c r="O388">
        <f>IF(H388="Yes",G388*N388,0)</f>
        <v>3422.16</v>
      </c>
      <c r="P388">
        <f>IF(H388="Yes",G388*(_xlfn.XLOOKUP(B388,'VAT Rates'!$D$7:$D$12,'VAT Rates'!$E$7:$E$12)),0)</f>
        <v>3422.16</v>
      </c>
      <c r="Q388" t="b">
        <f t="shared" si="6"/>
        <v>0</v>
      </c>
    </row>
    <row r="389" spans="1:17" x14ac:dyDescent="0.25">
      <c r="A389">
        <v>62741</v>
      </c>
      <c r="B389" t="s">
        <v>32</v>
      </c>
      <c r="C389" t="s">
        <v>35</v>
      </c>
      <c r="D389" s="11">
        <v>1583</v>
      </c>
      <c r="E389">
        <v>10.9</v>
      </c>
      <c r="F389">
        <v>15</v>
      </c>
      <c r="G389">
        <f>D389*F389</f>
        <v>23745</v>
      </c>
      <c r="H389" t="s">
        <v>71</v>
      </c>
      <c r="I389">
        <f>(F389-E389)*D389</f>
        <v>6490.2999999999993</v>
      </c>
      <c r="J389" s="9">
        <v>45845</v>
      </c>
      <c r="K389" t="s">
        <v>41</v>
      </c>
      <c r="L389" t="s">
        <v>33</v>
      </c>
      <c r="M389">
        <f>IF(H389="Yes",G389*0.23,0)</f>
        <v>0</v>
      </c>
      <c r="N389" s="15">
        <f>_xlfn.XLOOKUP(B389,'VAT Rates'!$D$7:$D$12,'VAT Rates'!$E$7:$E$12)</f>
        <v>0.23</v>
      </c>
      <c r="O389">
        <f>IF(H389="Yes",G389*N389,0)</f>
        <v>0</v>
      </c>
      <c r="P389">
        <f>IF(H389="Yes",G389*(_xlfn.XLOOKUP(B389,'VAT Rates'!$D$7:$D$12,'VAT Rates'!$E$7:$E$12)),0)</f>
        <v>0</v>
      </c>
      <c r="Q389" t="b">
        <f t="shared" si="6"/>
        <v>1</v>
      </c>
    </row>
    <row r="390" spans="1:17" x14ac:dyDescent="0.25">
      <c r="A390">
        <v>62799</v>
      </c>
      <c r="B390" t="s">
        <v>43</v>
      </c>
      <c r="C390" t="s">
        <v>35</v>
      </c>
      <c r="D390" s="11">
        <v>1438</v>
      </c>
      <c r="E390">
        <v>10.77</v>
      </c>
      <c r="F390">
        <v>12</v>
      </c>
      <c r="G390">
        <f>D390*F390</f>
        <v>17256</v>
      </c>
      <c r="H390" t="s">
        <v>70</v>
      </c>
      <c r="I390">
        <f>(F390-E390)*D390</f>
        <v>1768.7400000000007</v>
      </c>
      <c r="J390" s="9">
        <v>45353</v>
      </c>
      <c r="K390" t="s">
        <v>41</v>
      </c>
      <c r="L390" t="s">
        <v>24</v>
      </c>
      <c r="M390">
        <f>IF(H390="Yes",G390*0.23,0)</f>
        <v>3968.88</v>
      </c>
      <c r="N390" s="15">
        <f>_xlfn.XLOOKUP(B390,'VAT Rates'!$D$7:$D$12,'VAT Rates'!$E$7:$E$12)</f>
        <v>0.21</v>
      </c>
      <c r="O390">
        <f>IF(H390="Yes",G390*N390,0)</f>
        <v>3623.7599999999998</v>
      </c>
      <c r="P390">
        <f>IF(H390="Yes",G390*(_xlfn.XLOOKUP(B390,'VAT Rates'!$D$7:$D$12,'VAT Rates'!$E$7:$E$12)),0)</f>
        <v>3623.7599999999998</v>
      </c>
      <c r="Q390" t="b">
        <f t="shared" si="6"/>
        <v>0</v>
      </c>
    </row>
    <row r="391" spans="1:17" x14ac:dyDescent="0.25">
      <c r="A391">
        <v>62831</v>
      </c>
      <c r="B391" t="s">
        <v>29</v>
      </c>
      <c r="C391" t="s">
        <v>38</v>
      </c>
      <c r="D391" s="11">
        <v>1190</v>
      </c>
      <c r="E391">
        <v>260.24</v>
      </c>
      <c r="F391">
        <v>334</v>
      </c>
      <c r="G391">
        <f>D391*F391</f>
        <v>397460</v>
      </c>
      <c r="H391" t="s">
        <v>70</v>
      </c>
      <c r="I391">
        <f>(F391-E391)*D391</f>
        <v>87774.399999999994</v>
      </c>
      <c r="J391" s="9">
        <v>45321</v>
      </c>
      <c r="K391" t="s">
        <v>41</v>
      </c>
      <c r="L391" t="s">
        <v>24</v>
      </c>
      <c r="M391">
        <f>IF(H391="Yes",G391*0.23,0)</f>
        <v>91415.8</v>
      </c>
      <c r="N391" s="15">
        <f>_xlfn.XLOOKUP(B391,'VAT Rates'!$D$7:$D$12,'VAT Rates'!$E$7:$E$12)</f>
        <v>0.2</v>
      </c>
      <c r="O391">
        <f>IF(H391="Yes",G391*N391,0)</f>
        <v>79492</v>
      </c>
      <c r="P391">
        <f>IF(H391="Yes",G391*(_xlfn.XLOOKUP(B391,'VAT Rates'!$D$7:$D$12,'VAT Rates'!$E$7:$E$12)),0)</f>
        <v>79492</v>
      </c>
      <c r="Q391" t="b">
        <f t="shared" si="6"/>
        <v>0</v>
      </c>
    </row>
    <row r="392" spans="1:17" x14ac:dyDescent="0.25">
      <c r="A392">
        <v>62898</v>
      </c>
      <c r="B392" t="s">
        <v>44</v>
      </c>
      <c r="C392" t="s">
        <v>35</v>
      </c>
      <c r="D392" s="11">
        <v>257</v>
      </c>
      <c r="E392">
        <v>10.96</v>
      </c>
      <c r="F392">
        <v>15</v>
      </c>
      <c r="G392">
        <f>D392*F392</f>
        <v>3855</v>
      </c>
      <c r="H392" t="s">
        <v>71</v>
      </c>
      <c r="I392">
        <f>(F392-E392)*D392</f>
        <v>1038.2799999999997</v>
      </c>
      <c r="J392" s="9">
        <v>45276</v>
      </c>
      <c r="K392" t="s">
        <v>40</v>
      </c>
      <c r="L392" t="s">
        <v>24</v>
      </c>
      <c r="M392">
        <f>IF(H392="Yes",G392*0.23,0)</f>
        <v>0</v>
      </c>
      <c r="N392" s="15">
        <f>_xlfn.XLOOKUP(B392,'VAT Rates'!$D$7:$D$12,'VAT Rates'!$E$7:$E$12)</f>
        <v>0.22</v>
      </c>
      <c r="O392">
        <f>IF(H392="Yes",G392*N392,0)</f>
        <v>0</v>
      </c>
      <c r="P392">
        <f>IF(H392="Yes",G392*(_xlfn.XLOOKUP(B392,'VAT Rates'!$D$7:$D$12,'VAT Rates'!$E$7:$E$12)),0)</f>
        <v>0</v>
      </c>
      <c r="Q392" t="b">
        <f t="shared" si="6"/>
        <v>0</v>
      </c>
    </row>
    <row r="393" spans="1:17" x14ac:dyDescent="0.25">
      <c r="A393">
        <v>62932</v>
      </c>
      <c r="B393" t="s">
        <v>43</v>
      </c>
      <c r="C393" t="s">
        <v>35</v>
      </c>
      <c r="D393" s="11">
        <v>3675</v>
      </c>
      <c r="E393">
        <v>10.7</v>
      </c>
      <c r="F393">
        <v>16</v>
      </c>
      <c r="G393">
        <f>D393*F393</f>
        <v>58800</v>
      </c>
      <c r="H393" t="s">
        <v>70</v>
      </c>
      <c r="I393">
        <f>(F393-E393)*D393</f>
        <v>19477.500000000004</v>
      </c>
      <c r="J393" s="9">
        <v>45711</v>
      </c>
      <c r="K393" t="s">
        <v>40</v>
      </c>
      <c r="L393" t="s">
        <v>28</v>
      </c>
      <c r="M393">
        <f>IF(H393="Yes",G393*0.23,0)</f>
        <v>13524</v>
      </c>
      <c r="N393" s="15">
        <f>_xlfn.XLOOKUP(B393,'VAT Rates'!$D$7:$D$12,'VAT Rates'!$E$7:$E$12)</f>
        <v>0.21</v>
      </c>
      <c r="O393">
        <f>IF(H393="Yes",G393*N393,0)</f>
        <v>12348</v>
      </c>
      <c r="P393">
        <f>IF(H393="Yes",G393*(_xlfn.XLOOKUP(B393,'VAT Rates'!$D$7:$D$12,'VAT Rates'!$E$7:$E$12)),0)</f>
        <v>12348</v>
      </c>
      <c r="Q393" t="b">
        <f t="shared" si="6"/>
        <v>0</v>
      </c>
    </row>
    <row r="394" spans="1:17" x14ac:dyDescent="0.25">
      <c r="A394">
        <v>63021</v>
      </c>
      <c r="B394" t="s">
        <v>27</v>
      </c>
      <c r="C394" t="s">
        <v>36</v>
      </c>
      <c r="D394" s="11">
        <v>2161</v>
      </c>
      <c r="E394">
        <v>120.14</v>
      </c>
      <c r="F394">
        <v>159</v>
      </c>
      <c r="G394">
        <f>D394*F394</f>
        <v>343599</v>
      </c>
      <c r="H394" t="s">
        <v>71</v>
      </c>
      <c r="I394">
        <f>(F394-E394)*D394</f>
        <v>83976.459999999992</v>
      </c>
      <c r="J394" s="9">
        <v>45363</v>
      </c>
      <c r="K394" t="s">
        <v>26</v>
      </c>
      <c r="L394" t="s">
        <v>31</v>
      </c>
      <c r="M394">
        <f>IF(H394="Yes",G394*0.23,0)</f>
        <v>0</v>
      </c>
      <c r="N394" s="15">
        <f>_xlfn.XLOOKUP(B394,'VAT Rates'!$D$7:$D$12,'VAT Rates'!$E$7:$E$12)</f>
        <v>0.19</v>
      </c>
      <c r="O394">
        <f>IF(H394="Yes",G394*N394,0)</f>
        <v>0</v>
      </c>
      <c r="P394">
        <f>IF(H394="Yes",G394*(_xlfn.XLOOKUP(B394,'VAT Rates'!$D$7:$D$12,'VAT Rates'!$E$7:$E$12)),0)</f>
        <v>0</v>
      </c>
      <c r="Q394" t="b">
        <f t="shared" si="6"/>
        <v>0</v>
      </c>
    </row>
    <row r="395" spans="1:17" x14ac:dyDescent="0.25">
      <c r="A395">
        <v>63231</v>
      </c>
      <c r="B395" t="s">
        <v>32</v>
      </c>
      <c r="C395" t="s">
        <v>36</v>
      </c>
      <c r="D395" s="11">
        <v>790</v>
      </c>
      <c r="E395">
        <v>120.81</v>
      </c>
      <c r="F395">
        <v>131</v>
      </c>
      <c r="G395">
        <f>D395*F395</f>
        <v>103490</v>
      </c>
      <c r="H395" t="s">
        <v>70</v>
      </c>
      <c r="I395">
        <f>(F395-E395)*D395</f>
        <v>8050.0999999999985</v>
      </c>
      <c r="J395" s="9">
        <v>45577</v>
      </c>
      <c r="K395" t="s">
        <v>41</v>
      </c>
      <c r="L395" t="s">
        <v>28</v>
      </c>
      <c r="M395">
        <f>IF(H395="Yes",G395*0.23,0)</f>
        <v>23802.7</v>
      </c>
      <c r="N395" s="15">
        <f>_xlfn.XLOOKUP(B395,'VAT Rates'!$D$7:$D$12,'VAT Rates'!$E$7:$E$12)</f>
        <v>0.23</v>
      </c>
      <c r="O395">
        <f>IF(H395="Yes",G395*N395,0)</f>
        <v>23802.7</v>
      </c>
      <c r="P395">
        <f>IF(H395="Yes",G395*(_xlfn.XLOOKUP(B395,'VAT Rates'!$D$7:$D$12,'VAT Rates'!$E$7:$E$12)),0)</f>
        <v>23802.7</v>
      </c>
      <c r="Q395" t="b">
        <f t="shared" si="6"/>
        <v>0</v>
      </c>
    </row>
    <row r="396" spans="1:17" x14ac:dyDescent="0.25">
      <c r="A396">
        <v>63544</v>
      </c>
      <c r="B396" t="s">
        <v>27</v>
      </c>
      <c r="C396" t="s">
        <v>38</v>
      </c>
      <c r="D396" s="11">
        <v>4219</v>
      </c>
      <c r="E396">
        <v>260.95999999999998</v>
      </c>
      <c r="F396">
        <v>387</v>
      </c>
      <c r="G396">
        <f>D396*F396</f>
        <v>1632753</v>
      </c>
      <c r="H396" t="s">
        <v>70</v>
      </c>
      <c r="I396">
        <f>(F396-E396)*D396</f>
        <v>531762.76000000013</v>
      </c>
      <c r="J396" s="9">
        <v>45460</v>
      </c>
      <c r="K396" t="s">
        <v>26</v>
      </c>
      <c r="L396" t="s">
        <v>33</v>
      </c>
      <c r="M396">
        <f>IF(H396="Yes",G396*0.23,0)</f>
        <v>375533.19</v>
      </c>
      <c r="N396" s="15">
        <f>_xlfn.XLOOKUP(B396,'VAT Rates'!$D$7:$D$12,'VAT Rates'!$E$7:$E$12)</f>
        <v>0.19</v>
      </c>
      <c r="O396">
        <f>IF(H396="Yes",G396*N396,0)</f>
        <v>310223.07</v>
      </c>
      <c r="P396">
        <f>IF(H396="Yes",G396*(_xlfn.XLOOKUP(B396,'VAT Rates'!$D$7:$D$12,'VAT Rates'!$E$7:$E$12)),0)</f>
        <v>310223.07</v>
      </c>
      <c r="Q396" t="b">
        <f t="shared" si="6"/>
        <v>0</v>
      </c>
    </row>
    <row r="397" spans="1:17" x14ac:dyDescent="0.25">
      <c r="A397">
        <v>63545</v>
      </c>
      <c r="B397" t="s">
        <v>32</v>
      </c>
      <c r="C397" t="s">
        <v>25</v>
      </c>
      <c r="D397" s="11">
        <v>3445</v>
      </c>
      <c r="E397">
        <v>3.73</v>
      </c>
      <c r="F397">
        <v>5</v>
      </c>
      <c r="G397">
        <f>D397*F397</f>
        <v>17225</v>
      </c>
      <c r="H397" t="s">
        <v>70</v>
      </c>
      <c r="I397">
        <f>(F397-E397)*D397</f>
        <v>4375.1499999999996</v>
      </c>
      <c r="J397" s="9">
        <v>45536</v>
      </c>
      <c r="K397" t="s">
        <v>41</v>
      </c>
      <c r="L397" t="s">
        <v>33</v>
      </c>
      <c r="M397">
        <f>IF(H397="Yes",G397*0.23,0)</f>
        <v>3961.75</v>
      </c>
      <c r="N397" s="15">
        <f>_xlfn.XLOOKUP(B397,'VAT Rates'!$D$7:$D$12,'VAT Rates'!$E$7:$E$12)</f>
        <v>0.23</v>
      </c>
      <c r="O397">
        <f>IF(H397="Yes",G397*N397,0)</f>
        <v>3961.75</v>
      </c>
      <c r="P397">
        <f>IF(H397="Yes",G397*(_xlfn.XLOOKUP(B397,'VAT Rates'!$D$7:$D$12,'VAT Rates'!$E$7:$E$12)),0)</f>
        <v>3961.75</v>
      </c>
      <c r="Q397" t="b">
        <f t="shared" si="6"/>
        <v>1</v>
      </c>
    </row>
    <row r="398" spans="1:17" x14ac:dyDescent="0.25">
      <c r="A398">
        <v>63797</v>
      </c>
      <c r="B398" t="s">
        <v>43</v>
      </c>
      <c r="C398" t="s">
        <v>37</v>
      </c>
      <c r="D398" s="11">
        <v>2294</v>
      </c>
      <c r="E398">
        <v>250.07</v>
      </c>
      <c r="F398">
        <v>266</v>
      </c>
      <c r="G398">
        <f>D398*F398</f>
        <v>610204</v>
      </c>
      <c r="H398" t="s">
        <v>71</v>
      </c>
      <c r="I398">
        <f>(F398-E398)*D398</f>
        <v>36543.420000000013</v>
      </c>
      <c r="J398" s="9">
        <v>45555</v>
      </c>
      <c r="K398" t="s">
        <v>41</v>
      </c>
      <c r="L398" t="s">
        <v>34</v>
      </c>
      <c r="M398">
        <f>IF(H398="Yes",G398*0.23,0)</f>
        <v>0</v>
      </c>
      <c r="N398" s="15">
        <f>_xlfn.XLOOKUP(B398,'VAT Rates'!$D$7:$D$12,'VAT Rates'!$E$7:$E$12)</f>
        <v>0.21</v>
      </c>
      <c r="O398">
        <f>IF(H398="Yes",G398*N398,0)</f>
        <v>0</v>
      </c>
      <c r="P398">
        <f>IF(H398="Yes",G398*(_xlfn.XLOOKUP(B398,'VAT Rates'!$D$7:$D$12,'VAT Rates'!$E$7:$E$12)),0)</f>
        <v>0</v>
      </c>
      <c r="Q398" t="b">
        <f t="shared" si="6"/>
        <v>0</v>
      </c>
    </row>
    <row r="399" spans="1:17" x14ac:dyDescent="0.25">
      <c r="A399">
        <v>63822</v>
      </c>
      <c r="B399" t="s">
        <v>32</v>
      </c>
      <c r="C399" t="s">
        <v>35</v>
      </c>
      <c r="D399" s="11">
        <v>360</v>
      </c>
      <c r="E399">
        <v>10.62</v>
      </c>
      <c r="F399">
        <v>12</v>
      </c>
      <c r="G399">
        <f>D399*F399</f>
        <v>4320</v>
      </c>
      <c r="H399" t="s">
        <v>70</v>
      </c>
      <c r="I399">
        <f>(F399-E399)*D399</f>
        <v>496.8000000000003</v>
      </c>
      <c r="J399" s="9">
        <v>45253</v>
      </c>
      <c r="K399" t="s">
        <v>40</v>
      </c>
      <c r="L399" t="s">
        <v>24</v>
      </c>
      <c r="M399">
        <f>IF(H399="Yes",G399*0.23,0)</f>
        <v>993.6</v>
      </c>
      <c r="N399" s="15">
        <f>_xlfn.XLOOKUP(B399,'VAT Rates'!$D$7:$D$12,'VAT Rates'!$E$7:$E$12)</f>
        <v>0.23</v>
      </c>
      <c r="O399">
        <f>IF(H399="Yes",G399*N399,0)</f>
        <v>993.6</v>
      </c>
      <c r="P399">
        <f>IF(H399="Yes",G399*(_xlfn.XLOOKUP(B399,'VAT Rates'!$D$7:$D$12,'VAT Rates'!$E$7:$E$12)),0)</f>
        <v>993.6</v>
      </c>
      <c r="Q399" t="b">
        <f t="shared" si="6"/>
        <v>0</v>
      </c>
    </row>
    <row r="400" spans="1:17" x14ac:dyDescent="0.25">
      <c r="A400">
        <v>63881</v>
      </c>
      <c r="B400" t="s">
        <v>29</v>
      </c>
      <c r="C400" t="s">
        <v>36</v>
      </c>
      <c r="D400" s="11">
        <v>663</v>
      </c>
      <c r="E400">
        <v>120.13</v>
      </c>
      <c r="F400">
        <v>181</v>
      </c>
      <c r="G400">
        <f>D400*F400</f>
        <v>120003</v>
      </c>
      <c r="H400" t="s">
        <v>70</v>
      </c>
      <c r="I400">
        <f>(F400-E400)*D400</f>
        <v>40356.810000000005</v>
      </c>
      <c r="J400" s="9">
        <v>45249</v>
      </c>
      <c r="K400" t="s">
        <v>41</v>
      </c>
      <c r="L400" t="s">
        <v>33</v>
      </c>
      <c r="M400">
        <f>IF(H400="Yes",G400*0.23,0)</f>
        <v>27600.690000000002</v>
      </c>
      <c r="N400" s="15">
        <f>_xlfn.XLOOKUP(B400,'VAT Rates'!$D$7:$D$12,'VAT Rates'!$E$7:$E$12)</f>
        <v>0.2</v>
      </c>
      <c r="O400">
        <f>IF(H400="Yes",G400*N400,0)</f>
        <v>24000.600000000002</v>
      </c>
      <c r="P400">
        <f>IF(H400="Yes",G400*(_xlfn.XLOOKUP(B400,'VAT Rates'!$D$7:$D$12,'VAT Rates'!$E$7:$E$12)),0)</f>
        <v>24000.600000000002</v>
      </c>
      <c r="Q400" t="b">
        <f t="shared" si="6"/>
        <v>0</v>
      </c>
    </row>
    <row r="401" spans="1:17" x14ac:dyDescent="0.25">
      <c r="A401">
        <v>63916</v>
      </c>
      <c r="B401" t="s">
        <v>44</v>
      </c>
      <c r="C401" t="s">
        <v>30</v>
      </c>
      <c r="D401" s="11">
        <v>1249</v>
      </c>
      <c r="E401">
        <v>5.7</v>
      </c>
      <c r="F401">
        <v>8</v>
      </c>
      <c r="G401">
        <f>D401*F401</f>
        <v>9992</v>
      </c>
      <c r="H401" t="s">
        <v>71</v>
      </c>
      <c r="I401">
        <f>(F401-E401)*D401</f>
        <v>2872.7</v>
      </c>
      <c r="J401" s="9">
        <v>45455</v>
      </c>
      <c r="K401" t="s">
        <v>41</v>
      </c>
      <c r="L401" t="s">
        <v>24</v>
      </c>
      <c r="M401">
        <f>IF(H401="Yes",G401*0.23,0)</f>
        <v>0</v>
      </c>
      <c r="N401" s="15">
        <f>_xlfn.XLOOKUP(B401,'VAT Rates'!$D$7:$D$12,'VAT Rates'!$E$7:$E$12)</f>
        <v>0.22</v>
      </c>
      <c r="O401">
        <f>IF(H401="Yes",G401*N401,0)</f>
        <v>0</v>
      </c>
      <c r="P401">
        <f>IF(H401="Yes",G401*(_xlfn.XLOOKUP(B401,'VAT Rates'!$D$7:$D$12,'VAT Rates'!$E$7:$E$12)),0)</f>
        <v>0</v>
      </c>
      <c r="Q401" t="b">
        <f t="shared" si="6"/>
        <v>0</v>
      </c>
    </row>
    <row r="402" spans="1:17" x14ac:dyDescent="0.25">
      <c r="A402">
        <v>64056</v>
      </c>
      <c r="B402" t="s">
        <v>27</v>
      </c>
      <c r="C402" t="s">
        <v>35</v>
      </c>
      <c r="D402" s="11">
        <v>809</v>
      </c>
      <c r="E402">
        <v>10.97</v>
      </c>
      <c r="F402">
        <v>13</v>
      </c>
      <c r="G402">
        <f>D402*F402</f>
        <v>10517</v>
      </c>
      <c r="H402" t="s">
        <v>70</v>
      </c>
      <c r="I402">
        <f>(F402-E402)*D402</f>
        <v>1642.2699999999995</v>
      </c>
      <c r="J402" s="9">
        <v>45565</v>
      </c>
      <c r="K402" t="s">
        <v>39</v>
      </c>
      <c r="L402" t="s">
        <v>33</v>
      </c>
      <c r="M402">
        <f>IF(H402="Yes",G402*0.23,0)</f>
        <v>2418.9100000000003</v>
      </c>
      <c r="N402" s="15">
        <f>_xlfn.XLOOKUP(B402,'VAT Rates'!$D$7:$D$12,'VAT Rates'!$E$7:$E$12)</f>
        <v>0.19</v>
      </c>
      <c r="O402">
        <f>IF(H402="Yes",G402*N402,0)</f>
        <v>1998.23</v>
      </c>
      <c r="P402">
        <f>IF(H402="Yes",G402*(_xlfn.XLOOKUP(B402,'VAT Rates'!$D$7:$D$12,'VAT Rates'!$E$7:$E$12)),0)</f>
        <v>1998.23</v>
      </c>
      <c r="Q402" t="b">
        <f t="shared" si="6"/>
        <v>0</v>
      </c>
    </row>
    <row r="403" spans="1:17" x14ac:dyDescent="0.25">
      <c r="A403">
        <v>64084</v>
      </c>
      <c r="B403" t="s">
        <v>29</v>
      </c>
      <c r="C403" t="s">
        <v>25</v>
      </c>
      <c r="D403" s="11">
        <v>1865</v>
      </c>
      <c r="E403">
        <v>3.99</v>
      </c>
      <c r="F403">
        <v>4</v>
      </c>
      <c r="G403">
        <f>D403*F403</f>
        <v>7460</v>
      </c>
      <c r="H403" t="s">
        <v>70</v>
      </c>
      <c r="I403">
        <f>(F403-E403)*D403</f>
        <v>18.649999999999601</v>
      </c>
      <c r="J403" s="9">
        <v>45469</v>
      </c>
      <c r="K403" t="s">
        <v>40</v>
      </c>
      <c r="L403" t="s">
        <v>31</v>
      </c>
      <c r="M403">
        <f>IF(H403="Yes",G403*0.23,0)</f>
        <v>1715.8000000000002</v>
      </c>
      <c r="N403" s="15">
        <f>_xlfn.XLOOKUP(B403,'VAT Rates'!$D$7:$D$12,'VAT Rates'!$E$7:$E$12)</f>
        <v>0.2</v>
      </c>
      <c r="O403">
        <f>IF(H403="Yes",G403*N403,0)</f>
        <v>1492</v>
      </c>
      <c r="P403">
        <f>IF(H403="Yes",G403*(_xlfn.XLOOKUP(B403,'VAT Rates'!$D$7:$D$12,'VAT Rates'!$E$7:$E$12)),0)</f>
        <v>1492</v>
      </c>
      <c r="Q403" t="b">
        <f t="shared" si="6"/>
        <v>0</v>
      </c>
    </row>
    <row r="404" spans="1:17" x14ac:dyDescent="0.25">
      <c r="A404">
        <v>64130</v>
      </c>
      <c r="B404" t="s">
        <v>42</v>
      </c>
      <c r="C404" t="s">
        <v>38</v>
      </c>
      <c r="D404" s="11">
        <v>2629</v>
      </c>
      <c r="E404">
        <v>260.38</v>
      </c>
      <c r="F404">
        <v>386</v>
      </c>
      <c r="G404">
        <f>D404*F404</f>
        <v>1014794</v>
      </c>
      <c r="H404" t="s">
        <v>70</v>
      </c>
      <c r="I404">
        <f>(F404-E404)*D404</f>
        <v>330254.98000000004</v>
      </c>
      <c r="J404" s="9">
        <v>45171</v>
      </c>
      <c r="K404" t="s">
        <v>41</v>
      </c>
      <c r="L404" t="s">
        <v>24</v>
      </c>
      <c r="M404">
        <f>IF(H404="Yes",G404*0.23,0)</f>
        <v>233402.62000000002</v>
      </c>
      <c r="N404" s="15">
        <f>_xlfn.XLOOKUP(B404,'VAT Rates'!$D$7:$D$12,'VAT Rates'!$E$7:$E$12)</f>
        <v>0.24</v>
      </c>
      <c r="O404">
        <f>IF(H404="Yes",G404*N404,0)</f>
        <v>243550.56</v>
      </c>
      <c r="P404">
        <f>IF(H404="Yes",G404*(_xlfn.XLOOKUP(B404,'VAT Rates'!$D$7:$D$12,'VAT Rates'!$E$7:$E$12)),0)</f>
        <v>243550.56</v>
      </c>
      <c r="Q404" t="b">
        <f t="shared" si="6"/>
        <v>0</v>
      </c>
    </row>
    <row r="405" spans="1:17" x14ac:dyDescent="0.25">
      <c r="A405">
        <v>64154</v>
      </c>
      <c r="B405" t="s">
        <v>42</v>
      </c>
      <c r="C405" t="s">
        <v>30</v>
      </c>
      <c r="D405" s="11">
        <v>2470</v>
      </c>
      <c r="E405">
        <v>5.31</v>
      </c>
      <c r="F405">
        <v>7</v>
      </c>
      <c r="G405">
        <f>D405*F405</f>
        <v>17290</v>
      </c>
      <c r="H405" t="s">
        <v>71</v>
      </c>
      <c r="I405">
        <f>(F405-E405)*D405</f>
        <v>4174.3000000000011</v>
      </c>
      <c r="J405" s="9">
        <v>45482</v>
      </c>
      <c r="K405" t="s">
        <v>26</v>
      </c>
      <c r="L405" t="s">
        <v>28</v>
      </c>
      <c r="M405">
        <f>IF(H405="Yes",G405*0.23,0)</f>
        <v>0</v>
      </c>
      <c r="N405" s="15">
        <f>_xlfn.XLOOKUP(B405,'VAT Rates'!$D$7:$D$12,'VAT Rates'!$E$7:$E$12)</f>
        <v>0.24</v>
      </c>
      <c r="O405">
        <f>IF(H405="Yes",G405*N405,0)</f>
        <v>0</v>
      </c>
      <c r="P405">
        <f>IF(H405="Yes",G405*(_xlfn.XLOOKUP(B405,'VAT Rates'!$D$7:$D$12,'VAT Rates'!$E$7:$E$12)),0)</f>
        <v>0</v>
      </c>
      <c r="Q405" t="b">
        <f t="shared" si="6"/>
        <v>0</v>
      </c>
    </row>
    <row r="406" spans="1:17" x14ac:dyDescent="0.25">
      <c r="A406">
        <v>64319</v>
      </c>
      <c r="B406" t="s">
        <v>27</v>
      </c>
      <c r="C406" t="s">
        <v>35</v>
      </c>
      <c r="D406" s="11">
        <v>278</v>
      </c>
      <c r="E406">
        <v>10.220000000000001</v>
      </c>
      <c r="F406">
        <v>13</v>
      </c>
      <c r="G406">
        <f>D406*F406</f>
        <v>3614</v>
      </c>
      <c r="H406" t="s">
        <v>70</v>
      </c>
      <c r="I406">
        <f>(F406-E406)*D406</f>
        <v>772.8399999999998</v>
      </c>
      <c r="J406" s="9">
        <v>45520</v>
      </c>
      <c r="K406" t="s">
        <v>41</v>
      </c>
      <c r="L406" t="s">
        <v>28</v>
      </c>
      <c r="M406">
        <f>IF(H406="Yes",G406*0.23,0)</f>
        <v>831.22</v>
      </c>
      <c r="N406" s="15">
        <f>_xlfn.XLOOKUP(B406,'VAT Rates'!$D$7:$D$12,'VAT Rates'!$E$7:$E$12)</f>
        <v>0.19</v>
      </c>
      <c r="O406">
        <f>IF(H406="Yes",G406*N406,0)</f>
        <v>686.66</v>
      </c>
      <c r="P406">
        <f>IF(H406="Yes",G406*(_xlfn.XLOOKUP(B406,'VAT Rates'!$D$7:$D$12,'VAT Rates'!$E$7:$E$12)),0)</f>
        <v>686.66</v>
      </c>
      <c r="Q406" t="b">
        <f t="shared" si="6"/>
        <v>0</v>
      </c>
    </row>
    <row r="407" spans="1:17" x14ac:dyDescent="0.25">
      <c r="A407">
        <v>64404</v>
      </c>
      <c r="B407" t="s">
        <v>27</v>
      </c>
      <c r="C407" t="s">
        <v>35</v>
      </c>
      <c r="D407" s="11">
        <v>2125</v>
      </c>
      <c r="E407">
        <v>10.48</v>
      </c>
      <c r="F407">
        <v>11</v>
      </c>
      <c r="G407">
        <f>D407*F407</f>
        <v>23375</v>
      </c>
      <c r="H407" t="s">
        <v>70</v>
      </c>
      <c r="I407">
        <f>(F407-E407)*D407</f>
        <v>1104.9999999999991</v>
      </c>
      <c r="J407" s="9">
        <v>45830</v>
      </c>
      <c r="K407" t="s">
        <v>40</v>
      </c>
      <c r="L407" t="s">
        <v>24</v>
      </c>
      <c r="M407">
        <f>IF(H407="Yes",G407*0.23,0)</f>
        <v>5376.25</v>
      </c>
      <c r="N407" s="15">
        <f>_xlfn.XLOOKUP(B407,'VAT Rates'!$D$7:$D$12,'VAT Rates'!$E$7:$E$12)</f>
        <v>0.19</v>
      </c>
      <c r="O407">
        <f>IF(H407="Yes",G407*N407,0)</f>
        <v>4441.25</v>
      </c>
      <c r="P407">
        <f>IF(H407="Yes",G407*(_xlfn.XLOOKUP(B407,'VAT Rates'!$D$7:$D$12,'VAT Rates'!$E$7:$E$12)),0)</f>
        <v>4441.25</v>
      </c>
      <c r="Q407" t="b">
        <f t="shared" si="6"/>
        <v>0</v>
      </c>
    </row>
    <row r="408" spans="1:17" x14ac:dyDescent="0.25">
      <c r="A408">
        <v>64530</v>
      </c>
      <c r="B408" t="s">
        <v>42</v>
      </c>
      <c r="C408" t="s">
        <v>36</v>
      </c>
      <c r="D408" s="11">
        <v>1333</v>
      </c>
      <c r="E408">
        <v>120.39</v>
      </c>
      <c r="F408">
        <v>135</v>
      </c>
      <c r="G408">
        <f>D408*F408</f>
        <v>179955</v>
      </c>
      <c r="H408" t="s">
        <v>71</v>
      </c>
      <c r="I408">
        <f>(F408-E408)*D408</f>
        <v>19475.13</v>
      </c>
      <c r="J408" s="9">
        <v>45458</v>
      </c>
      <c r="K408" t="s">
        <v>40</v>
      </c>
      <c r="L408" t="s">
        <v>24</v>
      </c>
      <c r="M408">
        <f>IF(H408="Yes",G408*0.23,0)</f>
        <v>0</v>
      </c>
      <c r="N408" s="15">
        <f>_xlfn.XLOOKUP(B408,'VAT Rates'!$D$7:$D$12,'VAT Rates'!$E$7:$E$12)</f>
        <v>0.24</v>
      </c>
      <c r="O408">
        <f>IF(H408="Yes",G408*N408,0)</f>
        <v>0</v>
      </c>
      <c r="P408">
        <f>IF(H408="Yes",G408*(_xlfn.XLOOKUP(B408,'VAT Rates'!$D$7:$D$12,'VAT Rates'!$E$7:$E$12)),0)</f>
        <v>0</v>
      </c>
      <c r="Q408" t="b">
        <f t="shared" si="6"/>
        <v>0</v>
      </c>
    </row>
    <row r="409" spans="1:17" x14ac:dyDescent="0.25">
      <c r="A409">
        <v>64820</v>
      </c>
      <c r="B409" t="s">
        <v>43</v>
      </c>
      <c r="C409" t="s">
        <v>38</v>
      </c>
      <c r="D409" s="11">
        <v>579</v>
      </c>
      <c r="E409">
        <v>260.55</v>
      </c>
      <c r="F409">
        <v>305</v>
      </c>
      <c r="G409">
        <f>D409*F409</f>
        <v>176595</v>
      </c>
      <c r="H409" t="s">
        <v>71</v>
      </c>
      <c r="I409">
        <f>(F409-E409)*D409</f>
        <v>25736.549999999992</v>
      </c>
      <c r="J409" s="9">
        <v>45570</v>
      </c>
      <c r="K409" t="s">
        <v>41</v>
      </c>
      <c r="L409" t="s">
        <v>33</v>
      </c>
      <c r="M409">
        <f>IF(H409="Yes",G409*0.23,0)</f>
        <v>0</v>
      </c>
      <c r="N409" s="15">
        <f>_xlfn.XLOOKUP(B409,'VAT Rates'!$D$7:$D$12,'VAT Rates'!$E$7:$E$12)</f>
        <v>0.21</v>
      </c>
      <c r="O409">
        <f>IF(H409="Yes",G409*N409,0)</f>
        <v>0</v>
      </c>
      <c r="P409">
        <f>IF(H409="Yes",G409*(_xlfn.XLOOKUP(B409,'VAT Rates'!$D$7:$D$12,'VAT Rates'!$E$7:$E$12)),0)</f>
        <v>0</v>
      </c>
      <c r="Q409" t="b">
        <f t="shared" si="6"/>
        <v>0</v>
      </c>
    </row>
    <row r="410" spans="1:17" x14ac:dyDescent="0.25">
      <c r="A410">
        <v>64826</v>
      </c>
      <c r="B410" t="s">
        <v>44</v>
      </c>
      <c r="C410" t="s">
        <v>38</v>
      </c>
      <c r="D410" s="11">
        <v>1135</v>
      </c>
      <c r="E410">
        <v>260.27999999999997</v>
      </c>
      <c r="F410">
        <v>334</v>
      </c>
      <c r="G410">
        <f>D410*F410</f>
        <v>379090</v>
      </c>
      <c r="H410" t="s">
        <v>71</v>
      </c>
      <c r="I410">
        <f>(F410-E410)*D410</f>
        <v>83672.200000000026</v>
      </c>
      <c r="J410" s="9">
        <v>45307</v>
      </c>
      <c r="K410" t="s">
        <v>40</v>
      </c>
      <c r="L410" t="s">
        <v>24</v>
      </c>
      <c r="M410">
        <f>IF(H410="Yes",G410*0.23,0)</f>
        <v>0</v>
      </c>
      <c r="N410" s="15">
        <f>_xlfn.XLOOKUP(B410,'VAT Rates'!$D$7:$D$12,'VAT Rates'!$E$7:$E$12)</f>
        <v>0.22</v>
      </c>
      <c r="O410">
        <f>IF(H410="Yes",G410*N410,0)</f>
        <v>0</v>
      </c>
      <c r="P410">
        <f>IF(H410="Yes",G410*(_xlfn.XLOOKUP(B410,'VAT Rates'!$D$7:$D$12,'VAT Rates'!$E$7:$E$12)),0)</f>
        <v>0</v>
      </c>
      <c r="Q410" t="b">
        <f t="shared" si="6"/>
        <v>0</v>
      </c>
    </row>
    <row r="411" spans="1:17" x14ac:dyDescent="0.25">
      <c r="A411">
        <v>64829</v>
      </c>
      <c r="B411" t="s">
        <v>29</v>
      </c>
      <c r="C411" t="s">
        <v>25</v>
      </c>
      <c r="D411" s="11">
        <v>2487</v>
      </c>
      <c r="E411">
        <v>3.89</v>
      </c>
      <c r="F411">
        <v>6</v>
      </c>
      <c r="G411">
        <f>D411*F411</f>
        <v>14922</v>
      </c>
      <c r="H411" t="s">
        <v>71</v>
      </c>
      <c r="I411">
        <f>(F411-E411)*D411</f>
        <v>5247.57</v>
      </c>
      <c r="J411" s="9">
        <v>45600</v>
      </c>
      <c r="K411" t="s">
        <v>40</v>
      </c>
      <c r="L411" t="s">
        <v>24</v>
      </c>
      <c r="M411">
        <f>IF(H411="Yes",G411*0.23,0)</f>
        <v>0</v>
      </c>
      <c r="N411" s="15">
        <f>_xlfn.XLOOKUP(B411,'VAT Rates'!$D$7:$D$12,'VAT Rates'!$E$7:$E$12)</f>
        <v>0.2</v>
      </c>
      <c r="O411">
        <f>IF(H411="Yes",G411*N411,0)</f>
        <v>0</v>
      </c>
      <c r="P411">
        <f>IF(H411="Yes",G411*(_xlfn.XLOOKUP(B411,'VAT Rates'!$D$7:$D$12,'VAT Rates'!$E$7:$E$12)),0)</f>
        <v>0</v>
      </c>
      <c r="Q411" t="b">
        <f t="shared" si="6"/>
        <v>0</v>
      </c>
    </row>
    <row r="412" spans="1:17" x14ac:dyDescent="0.25">
      <c r="A412">
        <v>64882</v>
      </c>
      <c r="B412" t="s">
        <v>44</v>
      </c>
      <c r="C412" t="s">
        <v>35</v>
      </c>
      <c r="D412" s="11">
        <v>2104</v>
      </c>
      <c r="E412">
        <v>10.61</v>
      </c>
      <c r="F412">
        <v>15</v>
      </c>
      <c r="G412">
        <f>D412*F412</f>
        <v>31560</v>
      </c>
      <c r="H412" t="s">
        <v>70</v>
      </c>
      <c r="I412">
        <f>(F412-E412)*D412</f>
        <v>9236.5600000000013</v>
      </c>
      <c r="J412" s="9">
        <v>45809</v>
      </c>
      <c r="K412" t="s">
        <v>41</v>
      </c>
      <c r="L412" t="s">
        <v>24</v>
      </c>
      <c r="M412">
        <f>IF(H412="Yes",G412*0.23,0)</f>
        <v>7258.8</v>
      </c>
      <c r="N412" s="15">
        <f>_xlfn.XLOOKUP(B412,'VAT Rates'!$D$7:$D$12,'VAT Rates'!$E$7:$E$12)</f>
        <v>0.22</v>
      </c>
      <c r="O412">
        <f>IF(H412="Yes",G412*N412,0)</f>
        <v>6943.2</v>
      </c>
      <c r="P412">
        <f>IF(H412="Yes",G412*(_xlfn.XLOOKUP(B412,'VAT Rates'!$D$7:$D$12,'VAT Rates'!$E$7:$E$12)),0)</f>
        <v>6943.2</v>
      </c>
      <c r="Q412" t="b">
        <f t="shared" si="6"/>
        <v>0</v>
      </c>
    </row>
    <row r="413" spans="1:17" x14ac:dyDescent="0.25">
      <c r="A413">
        <v>64885</v>
      </c>
      <c r="B413" t="s">
        <v>44</v>
      </c>
      <c r="C413" t="s">
        <v>35</v>
      </c>
      <c r="D413" s="11">
        <v>2152</v>
      </c>
      <c r="E413">
        <v>10.119999999999999</v>
      </c>
      <c r="F413">
        <v>14</v>
      </c>
      <c r="G413">
        <f>D413*F413</f>
        <v>30128</v>
      </c>
      <c r="H413" t="s">
        <v>71</v>
      </c>
      <c r="I413">
        <f>(F413-E413)*D413</f>
        <v>8349.760000000002</v>
      </c>
      <c r="J413" s="9">
        <v>45621</v>
      </c>
      <c r="K413" t="s">
        <v>26</v>
      </c>
      <c r="L413" t="s">
        <v>28</v>
      </c>
      <c r="M413">
        <f>IF(H413="Yes",G413*0.23,0)</f>
        <v>0</v>
      </c>
      <c r="N413" s="15">
        <f>_xlfn.XLOOKUP(B413,'VAT Rates'!$D$7:$D$12,'VAT Rates'!$E$7:$E$12)</f>
        <v>0.22</v>
      </c>
      <c r="O413">
        <f>IF(H413="Yes",G413*N413,0)</f>
        <v>0</v>
      </c>
      <c r="P413">
        <f>IF(H413="Yes",G413*(_xlfn.XLOOKUP(B413,'VAT Rates'!$D$7:$D$12,'VAT Rates'!$E$7:$E$12)),0)</f>
        <v>0</v>
      </c>
      <c r="Q413" t="b">
        <f t="shared" si="6"/>
        <v>0</v>
      </c>
    </row>
    <row r="414" spans="1:17" x14ac:dyDescent="0.25">
      <c r="A414">
        <v>64975</v>
      </c>
      <c r="B414" t="s">
        <v>32</v>
      </c>
      <c r="C414" t="s">
        <v>36</v>
      </c>
      <c r="D414" s="11">
        <v>2460</v>
      </c>
      <c r="E414">
        <v>120.36</v>
      </c>
      <c r="F414">
        <v>121</v>
      </c>
      <c r="G414">
        <f>D414*F414</f>
        <v>297660</v>
      </c>
      <c r="H414" t="s">
        <v>70</v>
      </c>
      <c r="I414">
        <f>(F414-E414)*D414</f>
        <v>1574.4000000000015</v>
      </c>
      <c r="J414" s="9">
        <v>45512</v>
      </c>
      <c r="K414" t="s">
        <v>41</v>
      </c>
      <c r="L414" t="s">
        <v>34</v>
      </c>
      <c r="M414">
        <f>IF(H414="Yes",G414*0.23,0)</f>
        <v>68461.8</v>
      </c>
      <c r="N414" s="15">
        <f>_xlfn.XLOOKUP(B414,'VAT Rates'!$D$7:$D$12,'VAT Rates'!$E$7:$E$12)</f>
        <v>0.23</v>
      </c>
      <c r="O414">
        <f>IF(H414="Yes",G414*N414,0)</f>
        <v>68461.8</v>
      </c>
      <c r="P414">
        <f>IF(H414="Yes",G414*(_xlfn.XLOOKUP(B414,'VAT Rates'!$D$7:$D$12,'VAT Rates'!$E$7:$E$12)),0)</f>
        <v>68461.8</v>
      </c>
      <c r="Q414" t="b">
        <f t="shared" si="6"/>
        <v>1</v>
      </c>
    </row>
    <row r="415" spans="1:17" x14ac:dyDescent="0.25">
      <c r="A415">
        <v>65178</v>
      </c>
      <c r="B415" t="s">
        <v>27</v>
      </c>
      <c r="C415" t="s">
        <v>30</v>
      </c>
      <c r="D415" s="11">
        <v>2146</v>
      </c>
      <c r="E415">
        <v>5.12</v>
      </c>
      <c r="F415">
        <v>7</v>
      </c>
      <c r="G415">
        <f>D415*F415</f>
        <v>15022</v>
      </c>
      <c r="H415" t="s">
        <v>71</v>
      </c>
      <c r="I415">
        <f>(F415-E415)*D415</f>
        <v>4034.4799999999996</v>
      </c>
      <c r="J415" s="9">
        <v>45813</v>
      </c>
      <c r="K415" t="s">
        <v>26</v>
      </c>
      <c r="L415" t="s">
        <v>24</v>
      </c>
      <c r="M415">
        <f>IF(H415="Yes",G415*0.23,0)</f>
        <v>0</v>
      </c>
      <c r="N415" s="15">
        <f>_xlfn.XLOOKUP(B415,'VAT Rates'!$D$7:$D$12,'VAT Rates'!$E$7:$E$12)</f>
        <v>0.19</v>
      </c>
      <c r="O415">
        <f>IF(H415="Yes",G415*N415,0)</f>
        <v>0</v>
      </c>
      <c r="P415">
        <f>IF(H415="Yes",G415*(_xlfn.XLOOKUP(B415,'VAT Rates'!$D$7:$D$12,'VAT Rates'!$E$7:$E$12)),0)</f>
        <v>0</v>
      </c>
      <c r="Q415" t="b">
        <f t="shared" si="6"/>
        <v>0</v>
      </c>
    </row>
    <row r="416" spans="1:17" x14ac:dyDescent="0.25">
      <c r="A416">
        <v>65221</v>
      </c>
      <c r="B416" t="s">
        <v>32</v>
      </c>
      <c r="C416" t="s">
        <v>37</v>
      </c>
      <c r="D416" s="11">
        <v>2387</v>
      </c>
      <c r="E416">
        <v>250.3</v>
      </c>
      <c r="F416">
        <v>346</v>
      </c>
      <c r="G416">
        <f>D416*F416</f>
        <v>825902</v>
      </c>
      <c r="H416" t="s">
        <v>71</v>
      </c>
      <c r="I416">
        <f>(F416-E416)*D416</f>
        <v>228435.89999999997</v>
      </c>
      <c r="J416" s="9">
        <v>45723</v>
      </c>
      <c r="K416" t="s">
        <v>41</v>
      </c>
      <c r="L416" t="s">
        <v>33</v>
      </c>
      <c r="M416">
        <f>IF(H416="Yes",G416*0.23,0)</f>
        <v>0</v>
      </c>
      <c r="N416" s="15">
        <f>_xlfn.XLOOKUP(B416,'VAT Rates'!$D$7:$D$12,'VAT Rates'!$E$7:$E$12)</f>
        <v>0.23</v>
      </c>
      <c r="O416">
        <f>IF(H416="Yes",G416*N416,0)</f>
        <v>0</v>
      </c>
      <c r="P416">
        <f>IF(H416="Yes",G416*(_xlfn.XLOOKUP(B416,'VAT Rates'!$D$7:$D$12,'VAT Rates'!$E$7:$E$12)),0)</f>
        <v>0</v>
      </c>
      <c r="Q416" t="b">
        <f t="shared" si="6"/>
        <v>1</v>
      </c>
    </row>
    <row r="417" spans="1:17" x14ac:dyDescent="0.25">
      <c r="A417">
        <v>65557</v>
      </c>
      <c r="B417" t="s">
        <v>44</v>
      </c>
      <c r="C417" t="s">
        <v>37</v>
      </c>
      <c r="D417" s="11">
        <v>1582</v>
      </c>
      <c r="E417">
        <v>250.06</v>
      </c>
      <c r="F417">
        <v>333</v>
      </c>
      <c r="G417">
        <f>D417*F417</f>
        <v>526806</v>
      </c>
      <c r="H417" t="s">
        <v>70</v>
      </c>
      <c r="I417">
        <f>(F417-E417)*D417</f>
        <v>131211.07999999999</v>
      </c>
      <c r="J417" s="9">
        <v>45214</v>
      </c>
      <c r="K417" t="s">
        <v>40</v>
      </c>
      <c r="L417" t="s">
        <v>24</v>
      </c>
      <c r="M417">
        <f>IF(H417="Yes",G417*0.23,0)</f>
        <v>121165.38</v>
      </c>
      <c r="N417" s="15">
        <f>_xlfn.XLOOKUP(B417,'VAT Rates'!$D$7:$D$12,'VAT Rates'!$E$7:$E$12)</f>
        <v>0.22</v>
      </c>
      <c r="O417">
        <f>IF(H417="Yes",G417*N417,0)</f>
        <v>115897.32</v>
      </c>
      <c r="P417">
        <f>IF(H417="Yes",G417*(_xlfn.XLOOKUP(B417,'VAT Rates'!$D$7:$D$12,'VAT Rates'!$E$7:$E$12)),0)</f>
        <v>115897.32</v>
      </c>
      <c r="Q417" t="b">
        <f t="shared" si="6"/>
        <v>0</v>
      </c>
    </row>
    <row r="418" spans="1:17" x14ac:dyDescent="0.25">
      <c r="A418">
        <v>65585</v>
      </c>
      <c r="B418" t="s">
        <v>42</v>
      </c>
      <c r="C418" t="s">
        <v>38</v>
      </c>
      <c r="D418" s="11">
        <v>546</v>
      </c>
      <c r="E418">
        <v>260.64999999999998</v>
      </c>
      <c r="F418">
        <v>373</v>
      </c>
      <c r="G418">
        <f>D418*F418</f>
        <v>203658</v>
      </c>
      <c r="H418" t="s">
        <v>71</v>
      </c>
      <c r="I418">
        <f>(F418-E418)*D418</f>
        <v>61343.100000000013</v>
      </c>
      <c r="J418" s="9">
        <v>45322</v>
      </c>
      <c r="K418" t="s">
        <v>41</v>
      </c>
      <c r="L418" t="s">
        <v>34</v>
      </c>
      <c r="M418">
        <f>IF(H418="Yes",G418*0.23,0)</f>
        <v>0</v>
      </c>
      <c r="N418" s="15">
        <f>_xlfn.XLOOKUP(B418,'VAT Rates'!$D$7:$D$12,'VAT Rates'!$E$7:$E$12)</f>
        <v>0.24</v>
      </c>
      <c r="O418">
        <f>IF(H418="Yes",G418*N418,0)</f>
        <v>0</v>
      </c>
      <c r="P418">
        <f>IF(H418="Yes",G418*(_xlfn.XLOOKUP(B418,'VAT Rates'!$D$7:$D$12,'VAT Rates'!$E$7:$E$12)),0)</f>
        <v>0</v>
      </c>
      <c r="Q418" t="b">
        <f t="shared" si="6"/>
        <v>0</v>
      </c>
    </row>
    <row r="419" spans="1:17" x14ac:dyDescent="0.25">
      <c r="A419">
        <v>65591</v>
      </c>
      <c r="B419" t="s">
        <v>29</v>
      </c>
      <c r="C419" t="s">
        <v>37</v>
      </c>
      <c r="D419" s="11">
        <v>1491</v>
      </c>
      <c r="E419">
        <v>250.85</v>
      </c>
      <c r="F419">
        <v>276</v>
      </c>
      <c r="G419">
        <f>D419*F419</f>
        <v>411516</v>
      </c>
      <c r="H419" t="s">
        <v>71</v>
      </c>
      <c r="I419">
        <f>(F419-E419)*D419</f>
        <v>37498.650000000009</v>
      </c>
      <c r="J419" s="9">
        <v>45347</v>
      </c>
      <c r="K419" t="s">
        <v>41</v>
      </c>
      <c r="L419" t="s">
        <v>24</v>
      </c>
      <c r="M419">
        <f>IF(H419="Yes",G419*0.23,0)</f>
        <v>0</v>
      </c>
      <c r="N419" s="15">
        <f>_xlfn.XLOOKUP(B419,'VAT Rates'!$D$7:$D$12,'VAT Rates'!$E$7:$E$12)</f>
        <v>0.2</v>
      </c>
      <c r="O419">
        <f>IF(H419="Yes",G419*N419,0)</f>
        <v>0</v>
      </c>
      <c r="P419">
        <f>IF(H419="Yes",G419*(_xlfn.XLOOKUP(B419,'VAT Rates'!$D$7:$D$12,'VAT Rates'!$E$7:$E$12)),0)</f>
        <v>0</v>
      </c>
      <c r="Q419" t="b">
        <f t="shared" si="6"/>
        <v>0</v>
      </c>
    </row>
    <row r="420" spans="1:17" x14ac:dyDescent="0.25">
      <c r="A420">
        <v>65787</v>
      </c>
      <c r="B420" t="s">
        <v>42</v>
      </c>
      <c r="C420" t="s">
        <v>25</v>
      </c>
      <c r="D420" s="11">
        <v>2529</v>
      </c>
      <c r="E420">
        <v>3.17</v>
      </c>
      <c r="F420">
        <v>4</v>
      </c>
      <c r="G420">
        <f>D420*F420</f>
        <v>10116</v>
      </c>
      <c r="H420" t="s">
        <v>71</v>
      </c>
      <c r="I420">
        <f>(F420-E420)*D420</f>
        <v>2099.0700000000002</v>
      </c>
      <c r="J420" s="9">
        <v>45436</v>
      </c>
      <c r="K420" t="s">
        <v>39</v>
      </c>
      <c r="L420" t="s">
        <v>24</v>
      </c>
      <c r="M420">
        <f>IF(H420="Yes",G420*0.23,0)</f>
        <v>0</v>
      </c>
      <c r="N420" s="15">
        <f>_xlfn.XLOOKUP(B420,'VAT Rates'!$D$7:$D$12,'VAT Rates'!$E$7:$E$12)</f>
        <v>0.24</v>
      </c>
      <c r="O420">
        <f>IF(H420="Yes",G420*N420,0)</f>
        <v>0</v>
      </c>
      <c r="P420">
        <f>IF(H420="Yes",G420*(_xlfn.XLOOKUP(B420,'VAT Rates'!$D$7:$D$12,'VAT Rates'!$E$7:$E$12)),0)</f>
        <v>0</v>
      </c>
      <c r="Q420" t="b">
        <f t="shared" si="6"/>
        <v>0</v>
      </c>
    </row>
    <row r="421" spans="1:17" x14ac:dyDescent="0.25">
      <c r="A421">
        <v>65830</v>
      </c>
      <c r="B421" t="s">
        <v>27</v>
      </c>
      <c r="C421" t="s">
        <v>30</v>
      </c>
      <c r="D421" s="11">
        <v>334</v>
      </c>
      <c r="E421">
        <v>5.89</v>
      </c>
      <c r="F421">
        <v>9</v>
      </c>
      <c r="G421">
        <f>D421*F421</f>
        <v>3006</v>
      </c>
      <c r="H421" t="s">
        <v>70</v>
      </c>
      <c r="I421">
        <f>(F421-E421)*D421</f>
        <v>1038.74</v>
      </c>
      <c r="J421" s="9">
        <v>45470</v>
      </c>
      <c r="K421" t="s">
        <v>40</v>
      </c>
      <c r="L421" t="s">
        <v>34</v>
      </c>
      <c r="M421">
        <f>IF(H421="Yes",G421*0.23,0)</f>
        <v>691.38</v>
      </c>
      <c r="N421" s="15">
        <f>_xlfn.XLOOKUP(B421,'VAT Rates'!$D$7:$D$12,'VAT Rates'!$E$7:$E$12)</f>
        <v>0.19</v>
      </c>
      <c r="O421">
        <f>IF(H421="Yes",G421*N421,0)</f>
        <v>571.14</v>
      </c>
      <c r="P421">
        <f>IF(H421="Yes",G421*(_xlfn.XLOOKUP(B421,'VAT Rates'!$D$7:$D$12,'VAT Rates'!$E$7:$E$12)),0)</f>
        <v>571.14</v>
      </c>
      <c r="Q421" t="b">
        <f t="shared" si="6"/>
        <v>0</v>
      </c>
    </row>
    <row r="422" spans="1:17" x14ac:dyDescent="0.25">
      <c r="A422">
        <v>66146</v>
      </c>
      <c r="B422" t="s">
        <v>43</v>
      </c>
      <c r="C422" t="s">
        <v>30</v>
      </c>
      <c r="D422" s="11">
        <v>2301</v>
      </c>
      <c r="E422">
        <v>5.8100000000000005</v>
      </c>
      <c r="F422">
        <v>9</v>
      </c>
      <c r="G422">
        <f>D422*F422</f>
        <v>20709</v>
      </c>
      <c r="H422" t="s">
        <v>71</v>
      </c>
      <c r="I422">
        <f>(F422-E422)*D422</f>
        <v>7340.1899999999987</v>
      </c>
      <c r="J422" s="9">
        <v>45174</v>
      </c>
      <c r="K422" t="s">
        <v>39</v>
      </c>
      <c r="L422" t="s">
        <v>34</v>
      </c>
      <c r="M422">
        <f>IF(H422="Yes",G422*0.23,0)</f>
        <v>0</v>
      </c>
      <c r="N422" s="15">
        <f>_xlfn.XLOOKUP(B422,'VAT Rates'!$D$7:$D$12,'VAT Rates'!$E$7:$E$12)</f>
        <v>0.21</v>
      </c>
      <c r="O422">
        <f>IF(H422="Yes",G422*N422,0)</f>
        <v>0</v>
      </c>
      <c r="P422">
        <f>IF(H422="Yes",G422*(_xlfn.XLOOKUP(B422,'VAT Rates'!$D$7:$D$12,'VAT Rates'!$E$7:$E$12)),0)</f>
        <v>0</v>
      </c>
      <c r="Q422" t="b">
        <f t="shared" si="6"/>
        <v>0</v>
      </c>
    </row>
    <row r="423" spans="1:17" x14ac:dyDescent="0.25">
      <c r="A423">
        <v>66170</v>
      </c>
      <c r="B423" t="s">
        <v>42</v>
      </c>
      <c r="C423" t="s">
        <v>37</v>
      </c>
      <c r="D423" s="11">
        <v>1123</v>
      </c>
      <c r="E423">
        <v>250.71</v>
      </c>
      <c r="F423">
        <v>279</v>
      </c>
      <c r="G423">
        <f>D423*F423</f>
        <v>313317</v>
      </c>
      <c r="H423" t="s">
        <v>71</v>
      </c>
      <c r="I423">
        <f>(F423-E423)*D423</f>
        <v>31769.669999999991</v>
      </c>
      <c r="J423" s="9">
        <v>45830</v>
      </c>
      <c r="K423" t="s">
        <v>40</v>
      </c>
      <c r="L423" t="s">
        <v>24</v>
      </c>
      <c r="M423">
        <f>IF(H423="Yes",G423*0.23,0)</f>
        <v>0</v>
      </c>
      <c r="N423" s="15">
        <f>_xlfn.XLOOKUP(B423,'VAT Rates'!$D$7:$D$12,'VAT Rates'!$E$7:$E$12)</f>
        <v>0.24</v>
      </c>
      <c r="O423">
        <f>IF(H423="Yes",G423*N423,0)</f>
        <v>0</v>
      </c>
      <c r="P423">
        <f>IF(H423="Yes",G423*(_xlfn.XLOOKUP(B423,'VAT Rates'!$D$7:$D$12,'VAT Rates'!$E$7:$E$12)),0)</f>
        <v>0</v>
      </c>
      <c r="Q423" t="b">
        <f t="shared" si="6"/>
        <v>0</v>
      </c>
    </row>
    <row r="424" spans="1:17" x14ac:dyDescent="0.25">
      <c r="A424">
        <v>66218</v>
      </c>
      <c r="B424" t="s">
        <v>42</v>
      </c>
      <c r="C424" t="s">
        <v>36</v>
      </c>
      <c r="D424" s="11">
        <v>1084</v>
      </c>
      <c r="E424">
        <v>120.44</v>
      </c>
      <c r="F424">
        <v>131</v>
      </c>
      <c r="G424">
        <f>D424*F424</f>
        <v>142004</v>
      </c>
      <c r="H424" t="s">
        <v>70</v>
      </c>
      <c r="I424">
        <f>(F424-E424)*D424</f>
        <v>11447.040000000003</v>
      </c>
      <c r="J424" s="9">
        <v>45189</v>
      </c>
      <c r="K424" t="s">
        <v>39</v>
      </c>
      <c r="L424" t="s">
        <v>31</v>
      </c>
      <c r="M424">
        <f>IF(H424="Yes",G424*0.23,0)</f>
        <v>32660.920000000002</v>
      </c>
      <c r="N424" s="15">
        <f>_xlfn.XLOOKUP(B424,'VAT Rates'!$D$7:$D$12,'VAT Rates'!$E$7:$E$12)</f>
        <v>0.24</v>
      </c>
      <c r="O424">
        <f>IF(H424="Yes",G424*N424,0)</f>
        <v>34080.959999999999</v>
      </c>
      <c r="P424">
        <f>IF(H424="Yes",G424*(_xlfn.XLOOKUP(B424,'VAT Rates'!$D$7:$D$12,'VAT Rates'!$E$7:$E$12)),0)</f>
        <v>34080.959999999999</v>
      </c>
      <c r="Q424" t="b">
        <f t="shared" si="6"/>
        <v>0</v>
      </c>
    </row>
    <row r="425" spans="1:17" x14ac:dyDescent="0.25">
      <c r="A425">
        <v>66223</v>
      </c>
      <c r="B425" t="s">
        <v>29</v>
      </c>
      <c r="C425" t="s">
        <v>30</v>
      </c>
      <c r="D425" s="11">
        <v>1186</v>
      </c>
      <c r="E425">
        <v>5.48</v>
      </c>
      <c r="F425">
        <v>6</v>
      </c>
      <c r="G425">
        <f>D425*F425</f>
        <v>7116</v>
      </c>
      <c r="H425" t="s">
        <v>70</v>
      </c>
      <c r="I425">
        <f>(F425-E425)*D425</f>
        <v>616.71999999999946</v>
      </c>
      <c r="J425" s="9">
        <v>45361</v>
      </c>
      <c r="K425" t="s">
        <v>41</v>
      </c>
      <c r="L425" t="s">
        <v>34</v>
      </c>
      <c r="M425">
        <f>IF(H425="Yes",G425*0.23,0)</f>
        <v>1636.68</v>
      </c>
      <c r="N425" s="15">
        <f>_xlfn.XLOOKUP(B425,'VAT Rates'!$D$7:$D$12,'VAT Rates'!$E$7:$E$12)</f>
        <v>0.2</v>
      </c>
      <c r="O425">
        <f>IF(H425="Yes",G425*N425,0)</f>
        <v>1423.2</v>
      </c>
      <c r="P425">
        <f>IF(H425="Yes",G425*(_xlfn.XLOOKUP(B425,'VAT Rates'!$D$7:$D$12,'VAT Rates'!$E$7:$E$12)),0)</f>
        <v>1423.2</v>
      </c>
      <c r="Q425" t="b">
        <f t="shared" si="6"/>
        <v>0</v>
      </c>
    </row>
    <row r="426" spans="1:17" x14ac:dyDescent="0.25">
      <c r="A426">
        <v>66224</v>
      </c>
      <c r="B426" t="s">
        <v>32</v>
      </c>
      <c r="C426" t="s">
        <v>36</v>
      </c>
      <c r="D426" s="11">
        <v>1566</v>
      </c>
      <c r="E426">
        <v>120.03</v>
      </c>
      <c r="F426">
        <v>169</v>
      </c>
      <c r="G426">
        <f>D426*F426</f>
        <v>264654</v>
      </c>
      <c r="H426" t="s">
        <v>71</v>
      </c>
      <c r="I426">
        <f>(F426-E426)*D426</f>
        <v>76687.02</v>
      </c>
      <c r="J426" s="9">
        <v>45653</v>
      </c>
      <c r="K426" t="s">
        <v>39</v>
      </c>
      <c r="L426" t="s">
        <v>24</v>
      </c>
      <c r="M426">
        <f>IF(H426="Yes",G426*0.23,0)</f>
        <v>0</v>
      </c>
      <c r="N426" s="15">
        <f>_xlfn.XLOOKUP(B426,'VAT Rates'!$D$7:$D$12,'VAT Rates'!$E$7:$E$12)</f>
        <v>0.23</v>
      </c>
      <c r="O426">
        <f>IF(H426="Yes",G426*N426,0)</f>
        <v>0</v>
      </c>
      <c r="P426">
        <f>IF(H426="Yes",G426*(_xlfn.XLOOKUP(B426,'VAT Rates'!$D$7:$D$12,'VAT Rates'!$E$7:$E$12)),0)</f>
        <v>0</v>
      </c>
      <c r="Q426" t="b">
        <f t="shared" si="6"/>
        <v>1</v>
      </c>
    </row>
    <row r="427" spans="1:17" x14ac:dyDescent="0.25">
      <c r="A427">
        <v>66377</v>
      </c>
      <c r="B427" t="s">
        <v>29</v>
      </c>
      <c r="C427" t="s">
        <v>38</v>
      </c>
      <c r="D427" s="11">
        <v>3421</v>
      </c>
      <c r="E427">
        <v>260.55</v>
      </c>
      <c r="F427">
        <v>277</v>
      </c>
      <c r="G427">
        <f>D427*F427</f>
        <v>947617</v>
      </c>
      <c r="H427" t="s">
        <v>70</v>
      </c>
      <c r="I427">
        <f>(F427-E427)*D427</f>
        <v>56275.449999999961</v>
      </c>
      <c r="J427" s="9">
        <v>45618</v>
      </c>
      <c r="K427" t="s">
        <v>41</v>
      </c>
      <c r="L427" t="s">
        <v>24</v>
      </c>
      <c r="M427">
        <f>IF(H427="Yes",G427*0.23,0)</f>
        <v>217951.91</v>
      </c>
      <c r="N427" s="15">
        <f>_xlfn.XLOOKUP(B427,'VAT Rates'!$D$7:$D$12,'VAT Rates'!$E$7:$E$12)</f>
        <v>0.2</v>
      </c>
      <c r="O427">
        <f>IF(H427="Yes",G427*N427,0)</f>
        <v>189523.40000000002</v>
      </c>
      <c r="P427">
        <f>IF(H427="Yes",G427*(_xlfn.XLOOKUP(B427,'VAT Rates'!$D$7:$D$12,'VAT Rates'!$E$7:$E$12)),0)</f>
        <v>189523.40000000002</v>
      </c>
      <c r="Q427" t="b">
        <f t="shared" si="6"/>
        <v>0</v>
      </c>
    </row>
    <row r="428" spans="1:17" x14ac:dyDescent="0.25">
      <c r="A428">
        <v>66542</v>
      </c>
      <c r="B428" t="s">
        <v>43</v>
      </c>
      <c r="C428" t="s">
        <v>37</v>
      </c>
      <c r="D428" s="11">
        <v>986</v>
      </c>
      <c r="E428">
        <v>250.61</v>
      </c>
      <c r="F428">
        <v>319</v>
      </c>
      <c r="G428">
        <f>D428*F428</f>
        <v>314534</v>
      </c>
      <c r="H428" t="s">
        <v>71</v>
      </c>
      <c r="I428">
        <f>(F428-E428)*D428</f>
        <v>67432.539999999994</v>
      </c>
      <c r="J428" s="9">
        <v>45170</v>
      </c>
      <c r="K428" t="s">
        <v>41</v>
      </c>
      <c r="L428" t="s">
        <v>24</v>
      </c>
      <c r="M428">
        <f>IF(H428="Yes",G428*0.23,0)</f>
        <v>0</v>
      </c>
      <c r="N428" s="15">
        <f>_xlfn.XLOOKUP(B428,'VAT Rates'!$D$7:$D$12,'VAT Rates'!$E$7:$E$12)</f>
        <v>0.21</v>
      </c>
      <c r="O428">
        <f>IF(H428="Yes",G428*N428,0)</f>
        <v>0</v>
      </c>
      <c r="P428">
        <f>IF(H428="Yes",G428*(_xlfn.XLOOKUP(B428,'VAT Rates'!$D$7:$D$12,'VAT Rates'!$E$7:$E$12)),0)</f>
        <v>0</v>
      </c>
      <c r="Q428" t="b">
        <f t="shared" si="6"/>
        <v>0</v>
      </c>
    </row>
    <row r="429" spans="1:17" x14ac:dyDescent="0.25">
      <c r="A429">
        <v>66776</v>
      </c>
      <c r="B429" t="s">
        <v>42</v>
      </c>
      <c r="C429" t="s">
        <v>25</v>
      </c>
      <c r="D429" s="11">
        <v>727</v>
      </c>
      <c r="E429">
        <v>3.7</v>
      </c>
      <c r="F429">
        <v>5</v>
      </c>
      <c r="G429">
        <f>D429*F429</f>
        <v>3635</v>
      </c>
      <c r="H429" t="s">
        <v>70</v>
      </c>
      <c r="I429">
        <f>(F429-E429)*D429</f>
        <v>945.09999999999991</v>
      </c>
      <c r="J429" s="9">
        <v>45803</v>
      </c>
      <c r="K429" t="s">
        <v>40</v>
      </c>
      <c r="L429" t="s">
        <v>31</v>
      </c>
      <c r="M429">
        <f>IF(H429="Yes",G429*0.23,0)</f>
        <v>836.05000000000007</v>
      </c>
      <c r="N429" s="15">
        <f>_xlfn.XLOOKUP(B429,'VAT Rates'!$D$7:$D$12,'VAT Rates'!$E$7:$E$12)</f>
        <v>0.24</v>
      </c>
      <c r="O429">
        <f>IF(H429="Yes",G429*N429,0)</f>
        <v>872.4</v>
      </c>
      <c r="P429">
        <f>IF(H429="Yes",G429*(_xlfn.XLOOKUP(B429,'VAT Rates'!$D$7:$D$12,'VAT Rates'!$E$7:$E$12)),0)</f>
        <v>872.4</v>
      </c>
      <c r="Q429" t="b">
        <f t="shared" si="6"/>
        <v>0</v>
      </c>
    </row>
    <row r="430" spans="1:17" x14ac:dyDescent="0.25">
      <c r="A430">
        <v>66977</v>
      </c>
      <c r="B430" t="s">
        <v>42</v>
      </c>
      <c r="C430" t="s">
        <v>35</v>
      </c>
      <c r="D430" s="11">
        <v>2472</v>
      </c>
      <c r="E430">
        <v>10.32</v>
      </c>
      <c r="F430">
        <v>16</v>
      </c>
      <c r="G430">
        <f>D430*F430</f>
        <v>39552</v>
      </c>
      <c r="H430" t="s">
        <v>71</v>
      </c>
      <c r="I430">
        <f>(F430-E430)*D430</f>
        <v>14040.96</v>
      </c>
      <c r="J430" s="9">
        <v>45665</v>
      </c>
      <c r="K430" t="s">
        <v>26</v>
      </c>
      <c r="L430" t="s">
        <v>28</v>
      </c>
      <c r="M430">
        <f>IF(H430="Yes",G430*0.23,0)</f>
        <v>0</v>
      </c>
      <c r="N430" s="15">
        <f>_xlfn.XLOOKUP(B430,'VAT Rates'!$D$7:$D$12,'VAT Rates'!$E$7:$E$12)</f>
        <v>0.24</v>
      </c>
      <c r="O430">
        <f>IF(H430="Yes",G430*N430,0)</f>
        <v>0</v>
      </c>
      <c r="P430">
        <f>IF(H430="Yes",G430*(_xlfn.XLOOKUP(B430,'VAT Rates'!$D$7:$D$12,'VAT Rates'!$E$7:$E$12)),0)</f>
        <v>0</v>
      </c>
      <c r="Q430" t="b">
        <f t="shared" si="6"/>
        <v>0</v>
      </c>
    </row>
    <row r="431" spans="1:17" x14ac:dyDescent="0.25">
      <c r="A431">
        <v>67030</v>
      </c>
      <c r="B431" t="s">
        <v>29</v>
      </c>
      <c r="C431" t="s">
        <v>35</v>
      </c>
      <c r="D431" s="11">
        <v>3945</v>
      </c>
      <c r="E431">
        <v>10.46</v>
      </c>
      <c r="F431">
        <v>13</v>
      </c>
      <c r="G431">
        <f>D431*F431</f>
        <v>51285</v>
      </c>
      <c r="H431" t="s">
        <v>71</v>
      </c>
      <c r="I431">
        <f>(F431-E431)*D431</f>
        <v>10020.299999999997</v>
      </c>
      <c r="J431" s="9">
        <v>45315</v>
      </c>
      <c r="K431" t="s">
        <v>39</v>
      </c>
      <c r="L431" t="s">
        <v>24</v>
      </c>
      <c r="M431">
        <f>IF(H431="Yes",G431*0.23,0)</f>
        <v>0</v>
      </c>
      <c r="N431" s="15">
        <f>_xlfn.XLOOKUP(B431,'VAT Rates'!$D$7:$D$12,'VAT Rates'!$E$7:$E$12)</f>
        <v>0.2</v>
      </c>
      <c r="O431">
        <f>IF(H431="Yes",G431*N431,0)</f>
        <v>0</v>
      </c>
      <c r="P431">
        <f>IF(H431="Yes",G431*(_xlfn.XLOOKUP(B431,'VAT Rates'!$D$7:$D$12,'VAT Rates'!$E$7:$E$12)),0)</f>
        <v>0</v>
      </c>
      <c r="Q431" t="b">
        <f t="shared" si="6"/>
        <v>0</v>
      </c>
    </row>
    <row r="432" spans="1:17" x14ac:dyDescent="0.25">
      <c r="A432">
        <v>67207</v>
      </c>
      <c r="B432" t="s">
        <v>29</v>
      </c>
      <c r="C432" t="s">
        <v>37</v>
      </c>
      <c r="D432" s="11">
        <v>574</v>
      </c>
      <c r="E432">
        <v>250.26</v>
      </c>
      <c r="F432">
        <v>278</v>
      </c>
      <c r="G432">
        <f>D432*F432</f>
        <v>159572</v>
      </c>
      <c r="H432" t="s">
        <v>71</v>
      </c>
      <c r="I432">
        <f>(F432-E432)*D432</f>
        <v>15922.760000000006</v>
      </c>
      <c r="J432" s="9">
        <v>45195</v>
      </c>
      <c r="K432" t="s">
        <v>40</v>
      </c>
      <c r="L432" t="s">
        <v>24</v>
      </c>
      <c r="M432">
        <f>IF(H432="Yes",G432*0.23,0)</f>
        <v>0</v>
      </c>
      <c r="N432" s="15">
        <f>_xlfn.XLOOKUP(B432,'VAT Rates'!$D$7:$D$12,'VAT Rates'!$E$7:$E$12)</f>
        <v>0.2</v>
      </c>
      <c r="O432">
        <f>IF(H432="Yes",G432*N432,0)</f>
        <v>0</v>
      </c>
      <c r="P432">
        <f>IF(H432="Yes",G432*(_xlfn.XLOOKUP(B432,'VAT Rates'!$D$7:$D$12,'VAT Rates'!$E$7:$E$12)),0)</f>
        <v>0</v>
      </c>
      <c r="Q432" t="b">
        <f t="shared" si="6"/>
        <v>0</v>
      </c>
    </row>
    <row r="433" spans="1:17" x14ac:dyDescent="0.25">
      <c r="A433">
        <v>67216</v>
      </c>
      <c r="B433" t="s">
        <v>27</v>
      </c>
      <c r="C433" t="s">
        <v>35</v>
      </c>
      <c r="D433" s="11">
        <v>1085</v>
      </c>
      <c r="E433">
        <v>10.72</v>
      </c>
      <c r="F433">
        <v>12</v>
      </c>
      <c r="G433">
        <f>D433*F433</f>
        <v>13020</v>
      </c>
      <c r="H433" t="s">
        <v>71</v>
      </c>
      <c r="I433">
        <f>(F433-E433)*D433</f>
        <v>1388.7999999999993</v>
      </c>
      <c r="J433" s="9">
        <v>45682</v>
      </c>
      <c r="K433" t="s">
        <v>41</v>
      </c>
      <c r="L433" t="s">
        <v>33</v>
      </c>
      <c r="M433">
        <f>IF(H433="Yes",G433*0.23,0)</f>
        <v>0</v>
      </c>
      <c r="N433" s="15">
        <f>_xlfn.XLOOKUP(B433,'VAT Rates'!$D$7:$D$12,'VAT Rates'!$E$7:$E$12)</f>
        <v>0.19</v>
      </c>
      <c r="O433">
        <f>IF(H433="Yes",G433*N433,0)</f>
        <v>0</v>
      </c>
      <c r="P433">
        <f>IF(H433="Yes",G433*(_xlfn.XLOOKUP(B433,'VAT Rates'!$D$7:$D$12,'VAT Rates'!$E$7:$E$12)),0)</f>
        <v>0</v>
      </c>
      <c r="Q433" t="b">
        <f t="shared" si="6"/>
        <v>0</v>
      </c>
    </row>
    <row r="434" spans="1:17" x14ac:dyDescent="0.25">
      <c r="A434">
        <v>67288</v>
      </c>
      <c r="B434" t="s">
        <v>29</v>
      </c>
      <c r="C434" t="s">
        <v>35</v>
      </c>
      <c r="D434" s="11">
        <v>1901</v>
      </c>
      <c r="E434">
        <v>10.52</v>
      </c>
      <c r="F434">
        <v>15</v>
      </c>
      <c r="G434">
        <f>D434*F434</f>
        <v>28515</v>
      </c>
      <c r="H434" t="s">
        <v>70</v>
      </c>
      <c r="I434">
        <f>(F434-E434)*D434</f>
        <v>8516.4800000000014</v>
      </c>
      <c r="J434" s="9">
        <v>45501</v>
      </c>
      <c r="K434" t="s">
        <v>39</v>
      </c>
      <c r="L434" t="s">
        <v>31</v>
      </c>
      <c r="M434">
        <f>IF(H434="Yes",G434*0.23,0)</f>
        <v>6558.4500000000007</v>
      </c>
      <c r="N434" s="15">
        <f>_xlfn.XLOOKUP(B434,'VAT Rates'!$D$7:$D$12,'VAT Rates'!$E$7:$E$12)</f>
        <v>0.2</v>
      </c>
      <c r="O434">
        <f>IF(H434="Yes",G434*N434,0)</f>
        <v>5703</v>
      </c>
      <c r="P434">
        <f>IF(H434="Yes",G434*(_xlfn.XLOOKUP(B434,'VAT Rates'!$D$7:$D$12,'VAT Rates'!$E$7:$E$12)),0)</f>
        <v>5703</v>
      </c>
      <c r="Q434" t="b">
        <f t="shared" si="6"/>
        <v>0</v>
      </c>
    </row>
    <row r="435" spans="1:17" x14ac:dyDescent="0.25">
      <c r="A435">
        <v>67365</v>
      </c>
      <c r="B435" t="s">
        <v>29</v>
      </c>
      <c r="C435" t="s">
        <v>36</v>
      </c>
      <c r="D435" s="11">
        <v>1976</v>
      </c>
      <c r="E435">
        <v>120.95</v>
      </c>
      <c r="F435">
        <v>141</v>
      </c>
      <c r="G435">
        <f>D435*F435</f>
        <v>278616</v>
      </c>
      <c r="H435" t="s">
        <v>71</v>
      </c>
      <c r="I435">
        <f>(F435-E435)*D435</f>
        <v>39618.799999999996</v>
      </c>
      <c r="J435" s="9">
        <v>45496</v>
      </c>
      <c r="K435" t="s">
        <v>40</v>
      </c>
      <c r="L435" t="s">
        <v>24</v>
      </c>
      <c r="M435">
        <f>IF(H435="Yes",G435*0.23,0)</f>
        <v>0</v>
      </c>
      <c r="N435" s="15">
        <f>_xlfn.XLOOKUP(B435,'VAT Rates'!$D$7:$D$12,'VAT Rates'!$E$7:$E$12)</f>
        <v>0.2</v>
      </c>
      <c r="O435">
        <f>IF(H435="Yes",G435*N435,0)</f>
        <v>0</v>
      </c>
      <c r="P435">
        <f>IF(H435="Yes",G435*(_xlfn.XLOOKUP(B435,'VAT Rates'!$D$7:$D$12,'VAT Rates'!$E$7:$E$12)),0)</f>
        <v>0</v>
      </c>
      <c r="Q435" t="b">
        <f t="shared" si="6"/>
        <v>0</v>
      </c>
    </row>
    <row r="436" spans="1:17" x14ac:dyDescent="0.25">
      <c r="A436">
        <v>67588</v>
      </c>
      <c r="B436" t="s">
        <v>27</v>
      </c>
      <c r="C436" t="s">
        <v>37</v>
      </c>
      <c r="D436" s="11">
        <v>2479</v>
      </c>
      <c r="E436">
        <v>250.54</v>
      </c>
      <c r="F436">
        <v>276</v>
      </c>
      <c r="G436">
        <f>D436*F436</f>
        <v>684204</v>
      </c>
      <c r="H436" t="s">
        <v>71</v>
      </c>
      <c r="I436">
        <f>(F436-E436)*D436</f>
        <v>63115.340000000018</v>
      </c>
      <c r="J436" s="9">
        <v>45253</v>
      </c>
      <c r="K436" t="s">
        <v>39</v>
      </c>
      <c r="L436" t="s">
        <v>31</v>
      </c>
      <c r="M436">
        <f>IF(H436="Yes",G436*0.23,0)</f>
        <v>0</v>
      </c>
      <c r="N436" s="15">
        <f>_xlfn.XLOOKUP(B436,'VAT Rates'!$D$7:$D$12,'VAT Rates'!$E$7:$E$12)</f>
        <v>0.19</v>
      </c>
      <c r="O436">
        <f>IF(H436="Yes",G436*N436,0)</f>
        <v>0</v>
      </c>
      <c r="P436">
        <f>IF(H436="Yes",G436*(_xlfn.XLOOKUP(B436,'VAT Rates'!$D$7:$D$12,'VAT Rates'!$E$7:$E$12)),0)</f>
        <v>0</v>
      </c>
      <c r="Q436" t="b">
        <f t="shared" si="6"/>
        <v>0</v>
      </c>
    </row>
    <row r="437" spans="1:17" x14ac:dyDescent="0.25">
      <c r="A437">
        <v>67940</v>
      </c>
      <c r="B437" t="s">
        <v>42</v>
      </c>
      <c r="C437" t="s">
        <v>35</v>
      </c>
      <c r="D437" s="11">
        <v>2031</v>
      </c>
      <c r="E437">
        <v>10.66</v>
      </c>
      <c r="F437">
        <v>14</v>
      </c>
      <c r="G437">
        <f>D437*F437</f>
        <v>28434</v>
      </c>
      <c r="H437" t="s">
        <v>71</v>
      </c>
      <c r="I437">
        <f>(F437-E437)*D437</f>
        <v>6783.54</v>
      </c>
      <c r="J437" s="9">
        <v>45851</v>
      </c>
      <c r="K437" t="s">
        <v>39</v>
      </c>
      <c r="L437" t="s">
        <v>28</v>
      </c>
      <c r="M437">
        <f>IF(H437="Yes",G437*0.23,0)</f>
        <v>0</v>
      </c>
      <c r="N437" s="15">
        <f>_xlfn.XLOOKUP(B437,'VAT Rates'!$D$7:$D$12,'VAT Rates'!$E$7:$E$12)</f>
        <v>0.24</v>
      </c>
      <c r="O437">
        <f>IF(H437="Yes",G437*N437,0)</f>
        <v>0</v>
      </c>
      <c r="P437">
        <f>IF(H437="Yes",G437*(_xlfn.XLOOKUP(B437,'VAT Rates'!$D$7:$D$12,'VAT Rates'!$E$7:$E$12)),0)</f>
        <v>0</v>
      </c>
      <c r="Q437" t="b">
        <f t="shared" si="6"/>
        <v>0</v>
      </c>
    </row>
    <row r="438" spans="1:17" x14ac:dyDescent="0.25">
      <c r="A438">
        <v>67944</v>
      </c>
      <c r="B438" t="s">
        <v>42</v>
      </c>
      <c r="C438" t="s">
        <v>38</v>
      </c>
      <c r="D438" s="11">
        <v>1123</v>
      </c>
      <c r="E438">
        <v>260.38</v>
      </c>
      <c r="F438">
        <v>318</v>
      </c>
      <c r="G438">
        <f>D438*F438</f>
        <v>357114</v>
      </c>
      <c r="H438" t="s">
        <v>70</v>
      </c>
      <c r="I438">
        <f>(F438-E438)*D438</f>
        <v>64707.26</v>
      </c>
      <c r="J438" s="9">
        <v>45573</v>
      </c>
      <c r="K438" t="s">
        <v>40</v>
      </c>
      <c r="L438" t="s">
        <v>31</v>
      </c>
      <c r="M438">
        <f>IF(H438="Yes",G438*0.23,0)</f>
        <v>82136.22</v>
      </c>
      <c r="N438" s="15">
        <f>_xlfn.XLOOKUP(B438,'VAT Rates'!$D$7:$D$12,'VAT Rates'!$E$7:$E$12)</f>
        <v>0.24</v>
      </c>
      <c r="O438">
        <f>IF(H438="Yes",G438*N438,0)</f>
        <v>85707.36</v>
      </c>
      <c r="P438">
        <f>IF(H438="Yes",G438*(_xlfn.XLOOKUP(B438,'VAT Rates'!$D$7:$D$12,'VAT Rates'!$E$7:$E$12)),0)</f>
        <v>85707.36</v>
      </c>
      <c r="Q438" t="b">
        <f t="shared" si="6"/>
        <v>0</v>
      </c>
    </row>
    <row r="439" spans="1:17" x14ac:dyDescent="0.25">
      <c r="A439">
        <v>68163</v>
      </c>
      <c r="B439" t="s">
        <v>44</v>
      </c>
      <c r="C439" t="s">
        <v>35</v>
      </c>
      <c r="D439" s="11">
        <v>1228</v>
      </c>
      <c r="E439">
        <v>10.97</v>
      </c>
      <c r="F439">
        <v>15</v>
      </c>
      <c r="G439">
        <f>D439*F439</f>
        <v>18420</v>
      </c>
      <c r="H439" t="s">
        <v>71</v>
      </c>
      <c r="I439">
        <f>(F439-E439)*D439</f>
        <v>4948.8399999999992</v>
      </c>
      <c r="J439" s="9">
        <v>45864</v>
      </c>
      <c r="K439" t="s">
        <v>40</v>
      </c>
      <c r="L439" t="s">
        <v>24</v>
      </c>
      <c r="M439">
        <f>IF(H439="Yes",G439*0.23,0)</f>
        <v>0</v>
      </c>
      <c r="N439" s="15">
        <f>_xlfn.XLOOKUP(B439,'VAT Rates'!$D$7:$D$12,'VAT Rates'!$E$7:$E$12)</f>
        <v>0.22</v>
      </c>
      <c r="O439">
        <f>IF(H439="Yes",G439*N439,0)</f>
        <v>0</v>
      </c>
      <c r="P439">
        <f>IF(H439="Yes",G439*(_xlfn.XLOOKUP(B439,'VAT Rates'!$D$7:$D$12,'VAT Rates'!$E$7:$E$12)),0)</f>
        <v>0</v>
      </c>
      <c r="Q439" t="b">
        <f t="shared" si="6"/>
        <v>0</v>
      </c>
    </row>
    <row r="440" spans="1:17" x14ac:dyDescent="0.25">
      <c r="A440">
        <v>68168</v>
      </c>
      <c r="B440" t="s">
        <v>32</v>
      </c>
      <c r="C440" t="s">
        <v>35</v>
      </c>
      <c r="D440" s="11">
        <v>1785</v>
      </c>
      <c r="E440">
        <v>10.65</v>
      </c>
      <c r="F440">
        <v>14</v>
      </c>
      <c r="G440">
        <f>D440*F440</f>
        <v>24990</v>
      </c>
      <c r="H440" t="s">
        <v>71</v>
      </c>
      <c r="I440">
        <f>(F440-E440)*D440</f>
        <v>5979.7499999999991</v>
      </c>
      <c r="J440" s="9">
        <v>45647</v>
      </c>
      <c r="K440" t="s">
        <v>39</v>
      </c>
      <c r="L440" t="s">
        <v>31</v>
      </c>
      <c r="M440">
        <f>IF(H440="Yes",G440*0.23,0)</f>
        <v>0</v>
      </c>
      <c r="N440" s="15">
        <f>_xlfn.XLOOKUP(B440,'VAT Rates'!$D$7:$D$12,'VAT Rates'!$E$7:$E$12)</f>
        <v>0.23</v>
      </c>
      <c r="O440">
        <f>IF(H440="Yes",G440*N440,0)</f>
        <v>0</v>
      </c>
      <c r="P440">
        <f>IF(H440="Yes",G440*(_xlfn.XLOOKUP(B440,'VAT Rates'!$D$7:$D$12,'VAT Rates'!$E$7:$E$12)),0)</f>
        <v>0</v>
      </c>
      <c r="Q440" t="b">
        <f t="shared" si="6"/>
        <v>1</v>
      </c>
    </row>
    <row r="441" spans="1:17" x14ac:dyDescent="0.25">
      <c r="A441">
        <v>68334</v>
      </c>
      <c r="B441" t="s">
        <v>42</v>
      </c>
      <c r="C441" t="s">
        <v>37</v>
      </c>
      <c r="D441" s="11">
        <v>554</v>
      </c>
      <c r="E441">
        <v>250.94</v>
      </c>
      <c r="F441">
        <v>362</v>
      </c>
      <c r="G441">
        <f>D441*F441</f>
        <v>200548</v>
      </c>
      <c r="H441" t="s">
        <v>70</v>
      </c>
      <c r="I441">
        <f>(F441-E441)*D441</f>
        <v>61527.24</v>
      </c>
      <c r="J441" s="9">
        <v>45495</v>
      </c>
      <c r="K441" t="s">
        <v>41</v>
      </c>
      <c r="L441" t="s">
        <v>33</v>
      </c>
      <c r="M441">
        <f>IF(H441="Yes",G441*0.23,0)</f>
        <v>46126.04</v>
      </c>
      <c r="N441" s="15">
        <f>_xlfn.XLOOKUP(B441,'VAT Rates'!$D$7:$D$12,'VAT Rates'!$E$7:$E$12)</f>
        <v>0.24</v>
      </c>
      <c r="O441">
        <f>IF(H441="Yes",G441*N441,0)</f>
        <v>48131.519999999997</v>
      </c>
      <c r="P441">
        <f>IF(H441="Yes",G441*(_xlfn.XLOOKUP(B441,'VAT Rates'!$D$7:$D$12,'VAT Rates'!$E$7:$E$12)),0)</f>
        <v>48131.519999999997</v>
      </c>
      <c r="Q441" t="b">
        <f t="shared" si="6"/>
        <v>0</v>
      </c>
    </row>
    <row r="442" spans="1:17" x14ac:dyDescent="0.25">
      <c r="A442">
        <v>68372</v>
      </c>
      <c r="B442" t="s">
        <v>29</v>
      </c>
      <c r="C442" t="s">
        <v>36</v>
      </c>
      <c r="D442" s="11">
        <v>1967</v>
      </c>
      <c r="E442">
        <v>120.14</v>
      </c>
      <c r="F442">
        <v>171</v>
      </c>
      <c r="G442">
        <f>D442*F442</f>
        <v>336357</v>
      </c>
      <c r="H442" t="s">
        <v>71</v>
      </c>
      <c r="I442">
        <f>(F442-E442)*D442</f>
        <v>100041.62</v>
      </c>
      <c r="J442" s="9">
        <v>45586</v>
      </c>
      <c r="K442" t="s">
        <v>40</v>
      </c>
      <c r="L442" t="s">
        <v>31</v>
      </c>
      <c r="M442">
        <f>IF(H442="Yes",G442*0.23,0)</f>
        <v>0</v>
      </c>
      <c r="N442" s="15">
        <f>_xlfn.XLOOKUP(B442,'VAT Rates'!$D$7:$D$12,'VAT Rates'!$E$7:$E$12)</f>
        <v>0.2</v>
      </c>
      <c r="O442">
        <f>IF(H442="Yes",G442*N442,0)</f>
        <v>0</v>
      </c>
      <c r="P442">
        <f>IF(H442="Yes",G442*(_xlfn.XLOOKUP(B442,'VAT Rates'!$D$7:$D$12,'VAT Rates'!$E$7:$E$12)),0)</f>
        <v>0</v>
      </c>
      <c r="Q442" t="b">
        <f t="shared" si="6"/>
        <v>0</v>
      </c>
    </row>
    <row r="443" spans="1:17" x14ac:dyDescent="0.25">
      <c r="A443">
        <v>68421</v>
      </c>
      <c r="B443" t="s">
        <v>27</v>
      </c>
      <c r="C443" t="s">
        <v>35</v>
      </c>
      <c r="D443" s="11">
        <v>2146</v>
      </c>
      <c r="E443">
        <v>10.84</v>
      </c>
      <c r="F443">
        <v>13</v>
      </c>
      <c r="G443">
        <f>D443*F443</f>
        <v>27898</v>
      </c>
      <c r="H443" t="s">
        <v>71</v>
      </c>
      <c r="I443">
        <f>(F443-E443)*D443</f>
        <v>4635.3600000000006</v>
      </c>
      <c r="J443" s="9">
        <v>45339</v>
      </c>
      <c r="K443" t="s">
        <v>40</v>
      </c>
      <c r="L443" t="s">
        <v>24</v>
      </c>
      <c r="M443">
        <f>IF(H443="Yes",G443*0.23,0)</f>
        <v>0</v>
      </c>
      <c r="N443" s="15">
        <f>_xlfn.XLOOKUP(B443,'VAT Rates'!$D$7:$D$12,'VAT Rates'!$E$7:$E$12)</f>
        <v>0.19</v>
      </c>
      <c r="O443">
        <f>IF(H443="Yes",G443*N443,0)</f>
        <v>0</v>
      </c>
      <c r="P443">
        <f>IF(H443="Yes",G443*(_xlfn.XLOOKUP(B443,'VAT Rates'!$D$7:$D$12,'VAT Rates'!$E$7:$E$12)),0)</f>
        <v>0</v>
      </c>
      <c r="Q443" t="b">
        <f t="shared" si="6"/>
        <v>0</v>
      </c>
    </row>
    <row r="444" spans="1:17" x14ac:dyDescent="0.25">
      <c r="A444">
        <v>68498</v>
      </c>
      <c r="B444" t="s">
        <v>43</v>
      </c>
      <c r="C444" t="s">
        <v>35</v>
      </c>
      <c r="D444" s="11">
        <v>380</v>
      </c>
      <c r="E444">
        <v>10.56</v>
      </c>
      <c r="F444">
        <v>13</v>
      </c>
      <c r="G444">
        <f>D444*F444</f>
        <v>4940</v>
      </c>
      <c r="H444" t="s">
        <v>71</v>
      </c>
      <c r="I444">
        <f>(F444-E444)*D444</f>
        <v>927.19999999999982</v>
      </c>
      <c r="J444" s="9">
        <v>45506</v>
      </c>
      <c r="K444" t="s">
        <v>41</v>
      </c>
      <c r="L444" t="s">
        <v>24</v>
      </c>
      <c r="M444">
        <f>IF(H444="Yes",G444*0.23,0)</f>
        <v>0</v>
      </c>
      <c r="N444" s="15">
        <f>_xlfn.XLOOKUP(B444,'VAT Rates'!$D$7:$D$12,'VAT Rates'!$E$7:$E$12)</f>
        <v>0.21</v>
      </c>
      <c r="O444">
        <f>IF(H444="Yes",G444*N444,0)</f>
        <v>0</v>
      </c>
      <c r="P444">
        <f>IF(H444="Yes",G444*(_xlfn.XLOOKUP(B444,'VAT Rates'!$D$7:$D$12,'VAT Rates'!$E$7:$E$12)),0)</f>
        <v>0</v>
      </c>
      <c r="Q444" t="b">
        <f t="shared" si="6"/>
        <v>0</v>
      </c>
    </row>
    <row r="445" spans="1:17" x14ac:dyDescent="0.25">
      <c r="A445">
        <v>68602</v>
      </c>
      <c r="B445" t="s">
        <v>27</v>
      </c>
      <c r="C445" t="s">
        <v>35</v>
      </c>
      <c r="D445" s="11">
        <v>357</v>
      </c>
      <c r="E445">
        <v>10.81</v>
      </c>
      <c r="F445">
        <v>15</v>
      </c>
      <c r="G445">
        <f>D445*F445</f>
        <v>5355</v>
      </c>
      <c r="H445" t="s">
        <v>70</v>
      </c>
      <c r="I445">
        <f>(F445-E445)*D445</f>
        <v>1495.83</v>
      </c>
      <c r="J445" s="9">
        <v>45504</v>
      </c>
      <c r="K445" t="s">
        <v>41</v>
      </c>
      <c r="L445" t="s">
        <v>24</v>
      </c>
      <c r="M445">
        <f>IF(H445="Yes",G445*0.23,0)</f>
        <v>1231.6500000000001</v>
      </c>
      <c r="N445" s="15">
        <f>_xlfn.XLOOKUP(B445,'VAT Rates'!$D$7:$D$12,'VAT Rates'!$E$7:$E$12)</f>
        <v>0.19</v>
      </c>
      <c r="O445">
        <f>IF(H445="Yes",G445*N445,0)</f>
        <v>1017.45</v>
      </c>
      <c r="P445">
        <f>IF(H445="Yes",G445*(_xlfn.XLOOKUP(B445,'VAT Rates'!$D$7:$D$12,'VAT Rates'!$E$7:$E$12)),0)</f>
        <v>1017.45</v>
      </c>
      <c r="Q445" t="b">
        <f t="shared" si="6"/>
        <v>0</v>
      </c>
    </row>
    <row r="446" spans="1:17" x14ac:dyDescent="0.25">
      <c r="A446">
        <v>68622</v>
      </c>
      <c r="B446" t="s">
        <v>44</v>
      </c>
      <c r="C446" t="s">
        <v>37</v>
      </c>
      <c r="D446" s="11">
        <v>280</v>
      </c>
      <c r="E446">
        <v>250.33</v>
      </c>
      <c r="F446">
        <v>368</v>
      </c>
      <c r="G446">
        <f>D446*F446</f>
        <v>103040</v>
      </c>
      <c r="H446" t="s">
        <v>70</v>
      </c>
      <c r="I446">
        <f>(F446-E446)*D446</f>
        <v>32947.599999999999</v>
      </c>
      <c r="J446" s="9">
        <v>45584</v>
      </c>
      <c r="K446" t="s">
        <v>41</v>
      </c>
      <c r="L446" t="s">
        <v>24</v>
      </c>
      <c r="M446">
        <f>IF(H446="Yes",G446*0.23,0)</f>
        <v>23699.200000000001</v>
      </c>
      <c r="N446" s="15">
        <f>_xlfn.XLOOKUP(B446,'VAT Rates'!$D$7:$D$12,'VAT Rates'!$E$7:$E$12)</f>
        <v>0.22</v>
      </c>
      <c r="O446">
        <f>IF(H446="Yes",G446*N446,0)</f>
        <v>22668.799999999999</v>
      </c>
      <c r="P446">
        <f>IF(H446="Yes",G446*(_xlfn.XLOOKUP(B446,'VAT Rates'!$D$7:$D$12,'VAT Rates'!$E$7:$E$12)),0)</f>
        <v>22668.799999999999</v>
      </c>
      <c r="Q446" t="b">
        <f t="shared" si="6"/>
        <v>0</v>
      </c>
    </row>
    <row r="447" spans="1:17" x14ac:dyDescent="0.25">
      <c r="A447">
        <v>68671</v>
      </c>
      <c r="B447" t="s">
        <v>27</v>
      </c>
      <c r="C447" t="s">
        <v>35</v>
      </c>
      <c r="D447" s="11">
        <v>2992</v>
      </c>
      <c r="E447">
        <v>10.99</v>
      </c>
      <c r="F447">
        <v>16</v>
      </c>
      <c r="G447">
        <f>D447*F447</f>
        <v>47872</v>
      </c>
      <c r="H447" t="s">
        <v>70</v>
      </c>
      <c r="I447">
        <f>(F447-E447)*D447</f>
        <v>14989.92</v>
      </c>
      <c r="J447" s="9">
        <v>45818</v>
      </c>
      <c r="K447" t="s">
        <v>41</v>
      </c>
      <c r="L447" t="s">
        <v>24</v>
      </c>
      <c r="M447">
        <f>IF(H447="Yes",G447*0.23,0)</f>
        <v>11010.560000000001</v>
      </c>
      <c r="N447" s="15">
        <f>_xlfn.XLOOKUP(B447,'VAT Rates'!$D$7:$D$12,'VAT Rates'!$E$7:$E$12)</f>
        <v>0.19</v>
      </c>
      <c r="O447">
        <f>IF(H447="Yes",G447*N447,0)</f>
        <v>9095.68</v>
      </c>
      <c r="P447">
        <f>IF(H447="Yes",G447*(_xlfn.XLOOKUP(B447,'VAT Rates'!$D$7:$D$12,'VAT Rates'!$E$7:$E$12)),0)</f>
        <v>9095.68</v>
      </c>
      <c r="Q447" t="b">
        <f t="shared" si="6"/>
        <v>0</v>
      </c>
    </row>
    <row r="448" spans="1:17" x14ac:dyDescent="0.25">
      <c r="A448">
        <v>68821</v>
      </c>
      <c r="B448" t="s">
        <v>32</v>
      </c>
      <c r="C448" t="s">
        <v>36</v>
      </c>
      <c r="D448" s="11">
        <v>2755</v>
      </c>
      <c r="E448">
        <v>120.61</v>
      </c>
      <c r="F448">
        <v>152</v>
      </c>
      <c r="G448">
        <f>D448*F448</f>
        <v>418760</v>
      </c>
      <c r="H448" t="s">
        <v>70</v>
      </c>
      <c r="I448">
        <f>(F448-E448)*D448</f>
        <v>86479.45</v>
      </c>
      <c r="J448" s="9">
        <v>45756</v>
      </c>
      <c r="K448" t="s">
        <v>40</v>
      </c>
      <c r="L448" t="s">
        <v>33</v>
      </c>
      <c r="M448">
        <f>IF(H448="Yes",G448*0.23,0)</f>
        <v>96314.8</v>
      </c>
      <c r="N448" s="15">
        <f>_xlfn.XLOOKUP(B448,'VAT Rates'!$D$7:$D$12,'VAT Rates'!$E$7:$E$12)</f>
        <v>0.23</v>
      </c>
      <c r="O448">
        <f>IF(H448="Yes",G448*N448,0)</f>
        <v>96314.8</v>
      </c>
      <c r="P448">
        <f>IF(H448="Yes",G448*(_xlfn.XLOOKUP(B448,'VAT Rates'!$D$7:$D$12,'VAT Rates'!$E$7:$E$12)),0)</f>
        <v>96314.8</v>
      </c>
      <c r="Q448" t="b">
        <f t="shared" si="6"/>
        <v>1</v>
      </c>
    </row>
    <row r="449" spans="1:17" x14ac:dyDescent="0.25">
      <c r="A449">
        <v>68886</v>
      </c>
      <c r="B449" t="s">
        <v>44</v>
      </c>
      <c r="C449" t="s">
        <v>30</v>
      </c>
      <c r="D449" s="11">
        <v>1283</v>
      </c>
      <c r="E449">
        <v>5.18</v>
      </c>
      <c r="F449">
        <v>6</v>
      </c>
      <c r="G449">
        <f>D449*F449</f>
        <v>7698</v>
      </c>
      <c r="H449" t="s">
        <v>71</v>
      </c>
      <c r="I449">
        <f>(F449-E449)*D449</f>
        <v>1052.0600000000004</v>
      </c>
      <c r="J449" s="9">
        <v>45588</v>
      </c>
      <c r="K449" t="s">
        <v>40</v>
      </c>
      <c r="L449" t="s">
        <v>34</v>
      </c>
      <c r="M449">
        <f>IF(H449="Yes",G449*0.23,0)</f>
        <v>0</v>
      </c>
      <c r="N449" s="15">
        <f>_xlfn.XLOOKUP(B449,'VAT Rates'!$D$7:$D$12,'VAT Rates'!$E$7:$E$12)</f>
        <v>0.22</v>
      </c>
      <c r="O449">
        <f>IF(H449="Yes",G449*N449,0)</f>
        <v>0</v>
      </c>
      <c r="P449">
        <f>IF(H449="Yes",G449*(_xlfn.XLOOKUP(B449,'VAT Rates'!$D$7:$D$12,'VAT Rates'!$E$7:$E$12)),0)</f>
        <v>0</v>
      </c>
      <c r="Q449" t="b">
        <f t="shared" si="6"/>
        <v>0</v>
      </c>
    </row>
    <row r="450" spans="1:17" x14ac:dyDescent="0.25">
      <c r="A450">
        <v>68902</v>
      </c>
      <c r="B450" t="s">
        <v>32</v>
      </c>
      <c r="C450" t="s">
        <v>35</v>
      </c>
      <c r="D450" s="11">
        <v>293</v>
      </c>
      <c r="E450">
        <v>10.89</v>
      </c>
      <c r="F450">
        <v>13</v>
      </c>
      <c r="G450">
        <f>D450*F450</f>
        <v>3809</v>
      </c>
      <c r="H450" t="s">
        <v>70</v>
      </c>
      <c r="I450">
        <f>(F450-E450)*D450</f>
        <v>618.22999999999979</v>
      </c>
      <c r="J450" s="9">
        <v>45548</v>
      </c>
      <c r="K450" t="s">
        <v>41</v>
      </c>
      <c r="L450" t="s">
        <v>24</v>
      </c>
      <c r="M450">
        <f>IF(H450="Yes",G450*0.23,0)</f>
        <v>876.07</v>
      </c>
      <c r="N450" s="15">
        <f>_xlfn.XLOOKUP(B450,'VAT Rates'!$D$7:$D$12,'VAT Rates'!$E$7:$E$12)</f>
        <v>0.23</v>
      </c>
      <c r="O450">
        <f>IF(H450="Yes",G450*N450,0)</f>
        <v>876.07</v>
      </c>
      <c r="P450">
        <f>IF(H450="Yes",G450*(_xlfn.XLOOKUP(B450,'VAT Rates'!$D$7:$D$12,'VAT Rates'!$E$7:$E$12)),0)</f>
        <v>876.07</v>
      </c>
      <c r="Q450" t="b">
        <f t="shared" si="6"/>
        <v>0</v>
      </c>
    </row>
    <row r="451" spans="1:17" x14ac:dyDescent="0.25">
      <c r="A451">
        <v>68930</v>
      </c>
      <c r="B451" t="s">
        <v>32</v>
      </c>
      <c r="C451" t="s">
        <v>30</v>
      </c>
      <c r="D451" s="11">
        <v>2072</v>
      </c>
      <c r="E451">
        <v>5.9</v>
      </c>
      <c r="F451">
        <v>9</v>
      </c>
      <c r="G451">
        <f>D451*F451</f>
        <v>18648</v>
      </c>
      <c r="H451" t="s">
        <v>71</v>
      </c>
      <c r="I451">
        <f>(F451-E451)*D451</f>
        <v>6423.1999999999989</v>
      </c>
      <c r="J451" s="9">
        <v>45170</v>
      </c>
      <c r="K451" t="s">
        <v>41</v>
      </c>
      <c r="L451" t="s">
        <v>28</v>
      </c>
      <c r="M451">
        <f>IF(H451="Yes",G451*0.23,0)</f>
        <v>0</v>
      </c>
      <c r="N451" s="15">
        <f>_xlfn.XLOOKUP(B451,'VAT Rates'!$D$7:$D$12,'VAT Rates'!$E$7:$E$12)</f>
        <v>0.23</v>
      </c>
      <c r="O451">
        <f>IF(H451="Yes",G451*N451,0)</f>
        <v>0</v>
      </c>
      <c r="P451">
        <f>IF(H451="Yes",G451*(_xlfn.XLOOKUP(B451,'VAT Rates'!$D$7:$D$12,'VAT Rates'!$E$7:$E$12)),0)</f>
        <v>0</v>
      </c>
      <c r="Q451" t="b">
        <f t="shared" ref="Q451:Q514" si="7">AND(B451="Ireland",D451&gt;1000)</f>
        <v>1</v>
      </c>
    </row>
    <row r="452" spans="1:17" x14ac:dyDescent="0.25">
      <c r="A452">
        <v>68950</v>
      </c>
      <c r="B452" t="s">
        <v>29</v>
      </c>
      <c r="C452" t="s">
        <v>36</v>
      </c>
      <c r="D452" s="11">
        <v>2826</v>
      </c>
      <c r="E452">
        <v>120.4</v>
      </c>
      <c r="F452">
        <v>164</v>
      </c>
      <c r="G452">
        <f>D452*F452</f>
        <v>463464</v>
      </c>
      <c r="H452" t="s">
        <v>71</v>
      </c>
      <c r="I452">
        <f>(F452-E452)*D452</f>
        <v>123213.59999999998</v>
      </c>
      <c r="J452" s="9">
        <v>45651</v>
      </c>
      <c r="K452" t="s">
        <v>41</v>
      </c>
      <c r="L452" t="s">
        <v>28</v>
      </c>
      <c r="M452">
        <f>IF(H452="Yes",G452*0.23,0)</f>
        <v>0</v>
      </c>
      <c r="N452" s="15">
        <f>_xlfn.XLOOKUP(B452,'VAT Rates'!$D$7:$D$12,'VAT Rates'!$E$7:$E$12)</f>
        <v>0.2</v>
      </c>
      <c r="O452">
        <f>IF(H452="Yes",G452*N452,0)</f>
        <v>0</v>
      </c>
      <c r="P452">
        <f>IF(H452="Yes",G452*(_xlfn.XLOOKUP(B452,'VAT Rates'!$D$7:$D$12,'VAT Rates'!$E$7:$E$12)),0)</f>
        <v>0</v>
      </c>
      <c r="Q452" t="b">
        <f t="shared" si="7"/>
        <v>0</v>
      </c>
    </row>
    <row r="453" spans="1:17" x14ac:dyDescent="0.25">
      <c r="A453">
        <v>68987</v>
      </c>
      <c r="B453" t="s">
        <v>42</v>
      </c>
      <c r="C453" t="s">
        <v>37</v>
      </c>
      <c r="D453" s="11">
        <v>494</v>
      </c>
      <c r="E453">
        <v>250.89</v>
      </c>
      <c r="F453">
        <v>294</v>
      </c>
      <c r="G453">
        <f>D453*F453</f>
        <v>145236</v>
      </c>
      <c r="H453" t="s">
        <v>71</v>
      </c>
      <c r="I453">
        <f>(F453-E453)*D453</f>
        <v>21296.340000000007</v>
      </c>
      <c r="J453" s="9">
        <v>45861</v>
      </c>
      <c r="K453" t="s">
        <v>39</v>
      </c>
      <c r="L453" t="s">
        <v>34</v>
      </c>
      <c r="M453">
        <f>IF(H453="Yes",G453*0.23,0)</f>
        <v>0</v>
      </c>
      <c r="N453" s="15">
        <f>_xlfn.XLOOKUP(B453,'VAT Rates'!$D$7:$D$12,'VAT Rates'!$E$7:$E$12)</f>
        <v>0.24</v>
      </c>
      <c r="O453">
        <f>IF(H453="Yes",G453*N453,0)</f>
        <v>0</v>
      </c>
      <c r="P453">
        <f>IF(H453="Yes",G453*(_xlfn.XLOOKUP(B453,'VAT Rates'!$D$7:$D$12,'VAT Rates'!$E$7:$E$12)),0)</f>
        <v>0</v>
      </c>
      <c r="Q453" t="b">
        <f t="shared" si="7"/>
        <v>0</v>
      </c>
    </row>
    <row r="454" spans="1:17" x14ac:dyDescent="0.25">
      <c r="A454">
        <v>69158</v>
      </c>
      <c r="B454" t="s">
        <v>44</v>
      </c>
      <c r="C454" t="s">
        <v>38</v>
      </c>
      <c r="D454" s="11">
        <v>3520</v>
      </c>
      <c r="E454">
        <v>260.08</v>
      </c>
      <c r="F454">
        <v>336</v>
      </c>
      <c r="G454">
        <f>D454*F454</f>
        <v>1182720</v>
      </c>
      <c r="H454" t="s">
        <v>71</v>
      </c>
      <c r="I454">
        <f>(F454-E454)*D454</f>
        <v>267238.40000000008</v>
      </c>
      <c r="J454" s="9">
        <v>45280</v>
      </c>
      <c r="K454" t="s">
        <v>41</v>
      </c>
      <c r="L454" t="s">
        <v>31</v>
      </c>
      <c r="M454">
        <f>IF(H454="Yes",G454*0.23,0)</f>
        <v>0</v>
      </c>
      <c r="N454" s="15">
        <f>_xlfn.XLOOKUP(B454,'VAT Rates'!$D$7:$D$12,'VAT Rates'!$E$7:$E$12)</f>
        <v>0.22</v>
      </c>
      <c r="O454">
        <f>IF(H454="Yes",G454*N454,0)</f>
        <v>0</v>
      </c>
      <c r="P454">
        <f>IF(H454="Yes",G454*(_xlfn.XLOOKUP(B454,'VAT Rates'!$D$7:$D$12,'VAT Rates'!$E$7:$E$12)),0)</f>
        <v>0</v>
      </c>
      <c r="Q454" t="b">
        <f t="shared" si="7"/>
        <v>0</v>
      </c>
    </row>
    <row r="455" spans="1:17" x14ac:dyDescent="0.25">
      <c r="A455">
        <v>69219</v>
      </c>
      <c r="B455" t="s">
        <v>27</v>
      </c>
      <c r="C455" t="s">
        <v>25</v>
      </c>
      <c r="D455" s="11">
        <v>280</v>
      </c>
      <c r="E455">
        <v>3.09</v>
      </c>
      <c r="F455">
        <v>5</v>
      </c>
      <c r="G455">
        <f>D455*F455</f>
        <v>1400</v>
      </c>
      <c r="H455" t="s">
        <v>71</v>
      </c>
      <c r="I455">
        <f>(F455-E455)*D455</f>
        <v>534.80000000000007</v>
      </c>
      <c r="J455" s="9">
        <v>45572</v>
      </c>
      <c r="K455" t="s">
        <v>41</v>
      </c>
      <c r="L455" t="s">
        <v>24</v>
      </c>
      <c r="M455">
        <f>IF(H455="Yes",G455*0.23,0)</f>
        <v>0</v>
      </c>
      <c r="N455" s="15">
        <f>_xlfn.XLOOKUP(B455,'VAT Rates'!$D$7:$D$12,'VAT Rates'!$E$7:$E$12)</f>
        <v>0.19</v>
      </c>
      <c r="O455">
        <f>IF(H455="Yes",G455*N455,0)</f>
        <v>0</v>
      </c>
      <c r="P455">
        <f>IF(H455="Yes",G455*(_xlfn.XLOOKUP(B455,'VAT Rates'!$D$7:$D$12,'VAT Rates'!$E$7:$E$12)),0)</f>
        <v>0</v>
      </c>
      <c r="Q455" t="b">
        <f t="shared" si="7"/>
        <v>0</v>
      </c>
    </row>
    <row r="456" spans="1:17" x14ac:dyDescent="0.25">
      <c r="A456">
        <v>69292</v>
      </c>
      <c r="B456" t="s">
        <v>27</v>
      </c>
      <c r="C456" t="s">
        <v>30</v>
      </c>
      <c r="D456" s="11">
        <v>2992</v>
      </c>
      <c r="E456">
        <v>5.7</v>
      </c>
      <c r="F456">
        <v>9</v>
      </c>
      <c r="G456">
        <f>D456*F456</f>
        <v>26928</v>
      </c>
      <c r="H456" t="s">
        <v>71</v>
      </c>
      <c r="I456">
        <f>(F456-E456)*D456</f>
        <v>9873.6</v>
      </c>
      <c r="J456" s="9">
        <v>45415</v>
      </c>
      <c r="K456" t="s">
        <v>41</v>
      </c>
      <c r="L456" t="s">
        <v>24</v>
      </c>
      <c r="M456">
        <f>IF(H456="Yes",G456*0.23,0)</f>
        <v>0</v>
      </c>
      <c r="N456" s="15">
        <f>_xlfn.XLOOKUP(B456,'VAT Rates'!$D$7:$D$12,'VAT Rates'!$E$7:$E$12)</f>
        <v>0.19</v>
      </c>
      <c r="O456">
        <f>IF(H456="Yes",G456*N456,0)</f>
        <v>0</v>
      </c>
      <c r="P456">
        <f>IF(H456="Yes",G456*(_xlfn.XLOOKUP(B456,'VAT Rates'!$D$7:$D$12,'VAT Rates'!$E$7:$E$12)),0)</f>
        <v>0</v>
      </c>
      <c r="Q456" t="b">
        <f t="shared" si="7"/>
        <v>0</v>
      </c>
    </row>
    <row r="457" spans="1:17" x14ac:dyDescent="0.25">
      <c r="A457">
        <v>69310</v>
      </c>
      <c r="B457" t="s">
        <v>27</v>
      </c>
      <c r="C457" t="s">
        <v>35</v>
      </c>
      <c r="D457" s="11">
        <v>1359</v>
      </c>
      <c r="E457">
        <v>10.039999999999999</v>
      </c>
      <c r="F457">
        <v>14</v>
      </c>
      <c r="G457">
        <f>D457*F457</f>
        <v>19026</v>
      </c>
      <c r="H457" t="s">
        <v>70</v>
      </c>
      <c r="I457">
        <f>(F457-E457)*D457</f>
        <v>5381.6400000000012</v>
      </c>
      <c r="J457" s="9">
        <v>45417</v>
      </c>
      <c r="K457" t="s">
        <v>41</v>
      </c>
      <c r="L457" t="s">
        <v>34</v>
      </c>
      <c r="M457">
        <f>IF(H457="Yes",G457*0.23,0)</f>
        <v>4375.9800000000005</v>
      </c>
      <c r="N457" s="15">
        <f>_xlfn.XLOOKUP(B457,'VAT Rates'!$D$7:$D$12,'VAT Rates'!$E$7:$E$12)</f>
        <v>0.19</v>
      </c>
      <c r="O457">
        <f>IF(H457="Yes",G457*N457,0)</f>
        <v>3614.94</v>
      </c>
      <c r="P457">
        <f>IF(H457="Yes",G457*(_xlfn.XLOOKUP(B457,'VAT Rates'!$D$7:$D$12,'VAT Rates'!$E$7:$E$12)),0)</f>
        <v>3614.94</v>
      </c>
      <c r="Q457" t="b">
        <f t="shared" si="7"/>
        <v>0</v>
      </c>
    </row>
    <row r="458" spans="1:17" x14ac:dyDescent="0.25">
      <c r="A458">
        <v>69531</v>
      </c>
      <c r="B458" t="s">
        <v>32</v>
      </c>
      <c r="C458" t="s">
        <v>35</v>
      </c>
      <c r="D458" s="11">
        <v>1934</v>
      </c>
      <c r="E458">
        <v>10.82</v>
      </c>
      <c r="F458">
        <v>15</v>
      </c>
      <c r="G458">
        <f>D458*F458</f>
        <v>29010</v>
      </c>
      <c r="H458" t="s">
        <v>70</v>
      </c>
      <c r="I458">
        <f>(F458-E458)*D458</f>
        <v>8084.12</v>
      </c>
      <c r="J458" s="9">
        <v>45607</v>
      </c>
      <c r="K458" t="s">
        <v>40</v>
      </c>
      <c r="L458" t="s">
        <v>24</v>
      </c>
      <c r="M458">
        <f>IF(H458="Yes",G458*0.23,0)</f>
        <v>6672.3</v>
      </c>
      <c r="N458" s="15">
        <f>_xlfn.XLOOKUP(B458,'VAT Rates'!$D$7:$D$12,'VAT Rates'!$E$7:$E$12)</f>
        <v>0.23</v>
      </c>
      <c r="O458">
        <f>IF(H458="Yes",G458*N458,0)</f>
        <v>6672.3</v>
      </c>
      <c r="P458">
        <f>IF(H458="Yes",G458*(_xlfn.XLOOKUP(B458,'VAT Rates'!$D$7:$D$12,'VAT Rates'!$E$7:$E$12)),0)</f>
        <v>6672.3</v>
      </c>
      <c r="Q458" t="b">
        <f t="shared" si="7"/>
        <v>1</v>
      </c>
    </row>
    <row r="459" spans="1:17" x14ac:dyDescent="0.25">
      <c r="A459">
        <v>69609</v>
      </c>
      <c r="B459" t="s">
        <v>27</v>
      </c>
      <c r="C459" t="s">
        <v>36</v>
      </c>
      <c r="D459" s="11">
        <v>1395</v>
      </c>
      <c r="E459">
        <v>120.18</v>
      </c>
      <c r="F459">
        <v>145</v>
      </c>
      <c r="G459">
        <f>D459*F459</f>
        <v>202275</v>
      </c>
      <c r="H459" t="s">
        <v>70</v>
      </c>
      <c r="I459">
        <f>(F459-E459)*D459</f>
        <v>34623.899999999987</v>
      </c>
      <c r="J459" s="9">
        <v>45828</v>
      </c>
      <c r="K459" t="s">
        <v>41</v>
      </c>
      <c r="L459" t="s">
        <v>24</v>
      </c>
      <c r="M459">
        <f>IF(H459="Yes",G459*0.23,0)</f>
        <v>46523.25</v>
      </c>
      <c r="N459" s="15">
        <f>_xlfn.XLOOKUP(B459,'VAT Rates'!$D$7:$D$12,'VAT Rates'!$E$7:$E$12)</f>
        <v>0.19</v>
      </c>
      <c r="O459">
        <f>IF(H459="Yes",G459*N459,0)</f>
        <v>38432.25</v>
      </c>
      <c r="P459">
        <f>IF(H459="Yes",G459*(_xlfn.XLOOKUP(B459,'VAT Rates'!$D$7:$D$12,'VAT Rates'!$E$7:$E$12)),0)</f>
        <v>38432.25</v>
      </c>
      <c r="Q459" t="b">
        <f t="shared" si="7"/>
        <v>0</v>
      </c>
    </row>
    <row r="460" spans="1:17" x14ac:dyDescent="0.25">
      <c r="A460">
        <v>69792</v>
      </c>
      <c r="B460" t="s">
        <v>44</v>
      </c>
      <c r="C460" t="s">
        <v>37</v>
      </c>
      <c r="D460" s="11">
        <v>2844</v>
      </c>
      <c r="E460">
        <v>250.34</v>
      </c>
      <c r="F460">
        <v>358</v>
      </c>
      <c r="G460">
        <f>D460*F460</f>
        <v>1018152</v>
      </c>
      <c r="H460" t="s">
        <v>71</v>
      </c>
      <c r="I460">
        <f>(F460-E460)*D460</f>
        <v>306185.03999999998</v>
      </c>
      <c r="J460" s="9">
        <v>45393</v>
      </c>
      <c r="K460" t="s">
        <v>40</v>
      </c>
      <c r="L460" t="s">
        <v>28</v>
      </c>
      <c r="M460">
        <f>IF(H460="Yes",G460*0.23,0)</f>
        <v>0</v>
      </c>
      <c r="N460" s="15">
        <f>_xlfn.XLOOKUP(B460,'VAT Rates'!$D$7:$D$12,'VAT Rates'!$E$7:$E$12)</f>
        <v>0.22</v>
      </c>
      <c r="O460">
        <f>IF(H460="Yes",G460*N460,0)</f>
        <v>0</v>
      </c>
      <c r="P460">
        <f>IF(H460="Yes",G460*(_xlfn.XLOOKUP(B460,'VAT Rates'!$D$7:$D$12,'VAT Rates'!$E$7:$E$12)),0)</f>
        <v>0</v>
      </c>
      <c r="Q460" t="b">
        <f t="shared" si="7"/>
        <v>0</v>
      </c>
    </row>
    <row r="461" spans="1:17" x14ac:dyDescent="0.25">
      <c r="A461">
        <v>69840</v>
      </c>
      <c r="B461" t="s">
        <v>27</v>
      </c>
      <c r="C461" t="s">
        <v>38</v>
      </c>
      <c r="D461" s="11">
        <v>472</v>
      </c>
      <c r="E461">
        <v>260.33999999999997</v>
      </c>
      <c r="F461">
        <v>316</v>
      </c>
      <c r="G461">
        <f>D461*F461</f>
        <v>149152</v>
      </c>
      <c r="H461" t="s">
        <v>71</v>
      </c>
      <c r="I461">
        <f>(F461-E461)*D461</f>
        <v>26271.520000000011</v>
      </c>
      <c r="J461" s="9">
        <v>45268</v>
      </c>
      <c r="K461" t="s">
        <v>41</v>
      </c>
      <c r="L461" t="s">
        <v>31</v>
      </c>
      <c r="M461">
        <f>IF(H461="Yes",G461*0.23,0)</f>
        <v>0</v>
      </c>
      <c r="N461" s="15">
        <f>_xlfn.XLOOKUP(B461,'VAT Rates'!$D$7:$D$12,'VAT Rates'!$E$7:$E$12)</f>
        <v>0.19</v>
      </c>
      <c r="O461">
        <f>IF(H461="Yes",G461*N461,0)</f>
        <v>0</v>
      </c>
      <c r="P461">
        <f>IF(H461="Yes",G461*(_xlfn.XLOOKUP(B461,'VAT Rates'!$D$7:$D$12,'VAT Rates'!$E$7:$E$12)),0)</f>
        <v>0</v>
      </c>
      <c r="Q461" t="b">
        <f t="shared" si="7"/>
        <v>0</v>
      </c>
    </row>
    <row r="462" spans="1:17" x14ac:dyDescent="0.25">
      <c r="A462">
        <v>70012</v>
      </c>
      <c r="B462" t="s">
        <v>44</v>
      </c>
      <c r="C462" t="s">
        <v>25</v>
      </c>
      <c r="D462" s="11">
        <v>2852</v>
      </c>
      <c r="E462">
        <v>3.8</v>
      </c>
      <c r="F462">
        <v>6</v>
      </c>
      <c r="G462">
        <f>D462*F462</f>
        <v>17112</v>
      </c>
      <c r="H462" t="s">
        <v>70</v>
      </c>
      <c r="I462">
        <f>(F462-E462)*D462</f>
        <v>6274.4000000000005</v>
      </c>
      <c r="J462" s="9">
        <v>45352</v>
      </c>
      <c r="K462" t="s">
        <v>39</v>
      </c>
      <c r="L462" t="s">
        <v>24</v>
      </c>
      <c r="M462">
        <f>IF(H462="Yes",G462*0.23,0)</f>
        <v>3935.76</v>
      </c>
      <c r="N462" s="15">
        <f>_xlfn.XLOOKUP(B462,'VAT Rates'!$D$7:$D$12,'VAT Rates'!$E$7:$E$12)</f>
        <v>0.22</v>
      </c>
      <c r="O462">
        <f>IF(H462="Yes",G462*N462,0)</f>
        <v>3764.64</v>
      </c>
      <c r="P462">
        <f>IF(H462="Yes",G462*(_xlfn.XLOOKUP(B462,'VAT Rates'!$D$7:$D$12,'VAT Rates'!$E$7:$E$12)),0)</f>
        <v>3764.64</v>
      </c>
      <c r="Q462" t="b">
        <f t="shared" si="7"/>
        <v>0</v>
      </c>
    </row>
    <row r="463" spans="1:17" x14ac:dyDescent="0.25">
      <c r="A463">
        <v>70035</v>
      </c>
      <c r="B463" t="s">
        <v>29</v>
      </c>
      <c r="C463" t="s">
        <v>35</v>
      </c>
      <c r="D463" s="11">
        <v>886</v>
      </c>
      <c r="E463">
        <v>10.59</v>
      </c>
      <c r="F463">
        <v>14</v>
      </c>
      <c r="G463">
        <f>D463*F463</f>
        <v>12404</v>
      </c>
      <c r="H463" t="s">
        <v>70</v>
      </c>
      <c r="I463">
        <f>(F463-E463)*D463</f>
        <v>3021.26</v>
      </c>
      <c r="J463" s="9">
        <v>45487</v>
      </c>
      <c r="K463" t="s">
        <v>41</v>
      </c>
      <c r="L463" t="s">
        <v>24</v>
      </c>
      <c r="M463">
        <f>IF(H463="Yes",G463*0.23,0)</f>
        <v>2852.92</v>
      </c>
      <c r="N463" s="15">
        <f>_xlfn.XLOOKUP(B463,'VAT Rates'!$D$7:$D$12,'VAT Rates'!$E$7:$E$12)</f>
        <v>0.2</v>
      </c>
      <c r="O463">
        <f>IF(H463="Yes",G463*N463,0)</f>
        <v>2480.8000000000002</v>
      </c>
      <c r="P463">
        <f>IF(H463="Yes",G463*(_xlfn.XLOOKUP(B463,'VAT Rates'!$D$7:$D$12,'VAT Rates'!$E$7:$E$12)),0)</f>
        <v>2480.8000000000002</v>
      </c>
      <c r="Q463" t="b">
        <f t="shared" si="7"/>
        <v>0</v>
      </c>
    </row>
    <row r="464" spans="1:17" x14ac:dyDescent="0.25">
      <c r="A464">
        <v>70172</v>
      </c>
      <c r="B464" t="s">
        <v>29</v>
      </c>
      <c r="C464" t="s">
        <v>36</v>
      </c>
      <c r="D464" s="11">
        <v>3997</v>
      </c>
      <c r="E464">
        <v>120.64</v>
      </c>
      <c r="F464">
        <v>128</v>
      </c>
      <c r="G464">
        <f>D464*F464</f>
        <v>511616</v>
      </c>
      <c r="H464" t="s">
        <v>70</v>
      </c>
      <c r="I464">
        <f>(F464-E464)*D464</f>
        <v>29417.919999999998</v>
      </c>
      <c r="J464" s="9">
        <v>45316</v>
      </c>
      <c r="K464" t="s">
        <v>41</v>
      </c>
      <c r="L464" t="s">
        <v>28</v>
      </c>
      <c r="M464">
        <f>IF(H464="Yes",G464*0.23,0)</f>
        <v>117671.68000000001</v>
      </c>
      <c r="N464" s="15">
        <f>_xlfn.XLOOKUP(B464,'VAT Rates'!$D$7:$D$12,'VAT Rates'!$E$7:$E$12)</f>
        <v>0.2</v>
      </c>
      <c r="O464">
        <f>IF(H464="Yes",G464*N464,0)</f>
        <v>102323.20000000001</v>
      </c>
      <c r="P464">
        <f>IF(H464="Yes",G464*(_xlfn.XLOOKUP(B464,'VAT Rates'!$D$7:$D$12,'VAT Rates'!$E$7:$E$12)),0)</f>
        <v>102323.20000000001</v>
      </c>
      <c r="Q464" t="b">
        <f t="shared" si="7"/>
        <v>0</v>
      </c>
    </row>
    <row r="465" spans="1:17" x14ac:dyDescent="0.25">
      <c r="A465">
        <v>70536</v>
      </c>
      <c r="B465" t="s">
        <v>43</v>
      </c>
      <c r="C465" t="s">
        <v>37</v>
      </c>
      <c r="D465" s="11">
        <v>266</v>
      </c>
      <c r="E465">
        <v>250.7</v>
      </c>
      <c r="F465">
        <v>289</v>
      </c>
      <c r="G465">
        <f>D465*F465</f>
        <v>76874</v>
      </c>
      <c r="H465" t="s">
        <v>71</v>
      </c>
      <c r="I465">
        <f>(F465-E465)*D465</f>
        <v>10187.800000000003</v>
      </c>
      <c r="J465" s="9">
        <v>45437</v>
      </c>
      <c r="K465" t="s">
        <v>39</v>
      </c>
      <c r="L465" t="s">
        <v>24</v>
      </c>
      <c r="M465">
        <f>IF(H465="Yes",G465*0.23,0)</f>
        <v>0</v>
      </c>
      <c r="N465" s="15">
        <f>_xlfn.XLOOKUP(B465,'VAT Rates'!$D$7:$D$12,'VAT Rates'!$E$7:$E$12)</f>
        <v>0.21</v>
      </c>
      <c r="O465">
        <f>IF(H465="Yes",G465*N465,0)</f>
        <v>0</v>
      </c>
      <c r="P465">
        <f>IF(H465="Yes",G465*(_xlfn.XLOOKUP(B465,'VAT Rates'!$D$7:$D$12,'VAT Rates'!$E$7:$E$12)),0)</f>
        <v>0</v>
      </c>
      <c r="Q465" t="b">
        <f t="shared" si="7"/>
        <v>0</v>
      </c>
    </row>
    <row r="466" spans="1:17" x14ac:dyDescent="0.25">
      <c r="A466">
        <v>70682</v>
      </c>
      <c r="B466" t="s">
        <v>29</v>
      </c>
      <c r="C466" t="s">
        <v>37</v>
      </c>
      <c r="D466" s="11">
        <v>1281</v>
      </c>
      <c r="E466">
        <v>250.68</v>
      </c>
      <c r="F466">
        <v>349</v>
      </c>
      <c r="G466">
        <f>D466*F466</f>
        <v>447069</v>
      </c>
      <c r="H466" t="s">
        <v>71</v>
      </c>
      <c r="I466">
        <f>(F466-E466)*D466</f>
        <v>125947.92</v>
      </c>
      <c r="J466" s="9">
        <v>45413</v>
      </c>
      <c r="K466" t="s">
        <v>41</v>
      </c>
      <c r="L466" t="s">
        <v>24</v>
      </c>
      <c r="M466">
        <f>IF(H466="Yes",G466*0.23,0)</f>
        <v>0</v>
      </c>
      <c r="N466" s="15">
        <f>_xlfn.XLOOKUP(B466,'VAT Rates'!$D$7:$D$12,'VAT Rates'!$E$7:$E$12)</f>
        <v>0.2</v>
      </c>
      <c r="O466">
        <f>IF(H466="Yes",G466*N466,0)</f>
        <v>0</v>
      </c>
      <c r="P466">
        <f>IF(H466="Yes",G466*(_xlfn.XLOOKUP(B466,'VAT Rates'!$D$7:$D$12,'VAT Rates'!$E$7:$E$12)),0)</f>
        <v>0</v>
      </c>
      <c r="Q466" t="b">
        <f t="shared" si="7"/>
        <v>0</v>
      </c>
    </row>
    <row r="467" spans="1:17" x14ac:dyDescent="0.25">
      <c r="A467">
        <v>70920</v>
      </c>
      <c r="B467" t="s">
        <v>44</v>
      </c>
      <c r="C467" t="s">
        <v>38</v>
      </c>
      <c r="D467" s="11">
        <v>1645</v>
      </c>
      <c r="E467">
        <v>260.02999999999997</v>
      </c>
      <c r="F467">
        <v>372</v>
      </c>
      <c r="G467">
        <f>D467*F467</f>
        <v>611940</v>
      </c>
      <c r="H467" t="s">
        <v>70</v>
      </c>
      <c r="I467">
        <f>(F467-E467)*D467</f>
        <v>184190.65000000005</v>
      </c>
      <c r="J467" s="9">
        <v>45674</v>
      </c>
      <c r="K467" t="s">
        <v>40</v>
      </c>
      <c r="L467" t="s">
        <v>33</v>
      </c>
      <c r="M467">
        <f>IF(H467="Yes",G467*0.23,0)</f>
        <v>140746.20000000001</v>
      </c>
      <c r="N467" s="15">
        <f>_xlfn.XLOOKUP(B467,'VAT Rates'!$D$7:$D$12,'VAT Rates'!$E$7:$E$12)</f>
        <v>0.22</v>
      </c>
      <c r="O467">
        <f>IF(H467="Yes",G467*N467,0)</f>
        <v>134626.79999999999</v>
      </c>
      <c r="P467">
        <f>IF(H467="Yes",G467*(_xlfn.XLOOKUP(B467,'VAT Rates'!$D$7:$D$12,'VAT Rates'!$E$7:$E$12)),0)</f>
        <v>134626.79999999999</v>
      </c>
      <c r="Q467" t="b">
        <f t="shared" si="7"/>
        <v>0</v>
      </c>
    </row>
    <row r="468" spans="1:17" x14ac:dyDescent="0.25">
      <c r="A468">
        <v>71189</v>
      </c>
      <c r="B468" t="s">
        <v>43</v>
      </c>
      <c r="C468" t="s">
        <v>37</v>
      </c>
      <c r="D468" s="11">
        <v>2807</v>
      </c>
      <c r="E468">
        <v>250.99</v>
      </c>
      <c r="F468">
        <v>284</v>
      </c>
      <c r="G468">
        <f>D468*F468</f>
        <v>797188</v>
      </c>
      <c r="H468" t="s">
        <v>71</v>
      </c>
      <c r="I468">
        <f>(F468-E468)*D468</f>
        <v>92659.069999999978</v>
      </c>
      <c r="J468" s="9">
        <v>45742</v>
      </c>
      <c r="K468" t="s">
        <v>41</v>
      </c>
      <c r="L468" t="s">
        <v>24</v>
      </c>
      <c r="M468">
        <f>IF(H468="Yes",G468*0.23,0)</f>
        <v>0</v>
      </c>
      <c r="N468" s="15">
        <f>_xlfn.XLOOKUP(B468,'VAT Rates'!$D$7:$D$12,'VAT Rates'!$E$7:$E$12)</f>
        <v>0.21</v>
      </c>
      <c r="O468">
        <f>IF(H468="Yes",G468*N468,0)</f>
        <v>0</v>
      </c>
      <c r="P468">
        <f>IF(H468="Yes",G468*(_xlfn.XLOOKUP(B468,'VAT Rates'!$D$7:$D$12,'VAT Rates'!$E$7:$E$12)),0)</f>
        <v>0</v>
      </c>
      <c r="Q468" t="b">
        <f t="shared" si="7"/>
        <v>0</v>
      </c>
    </row>
    <row r="469" spans="1:17" x14ac:dyDescent="0.25">
      <c r="A469">
        <v>71258</v>
      </c>
      <c r="B469" t="s">
        <v>42</v>
      </c>
      <c r="C469" t="s">
        <v>37</v>
      </c>
      <c r="D469" s="11">
        <v>2689</v>
      </c>
      <c r="E469">
        <v>250.75</v>
      </c>
      <c r="F469">
        <v>264</v>
      </c>
      <c r="G469">
        <f>D469*F469</f>
        <v>709896</v>
      </c>
      <c r="H469" t="s">
        <v>71</v>
      </c>
      <c r="I469">
        <f>(F469-E469)*D469</f>
        <v>35629.25</v>
      </c>
      <c r="J469" s="9">
        <v>45317</v>
      </c>
      <c r="K469" t="s">
        <v>40</v>
      </c>
      <c r="L469" t="s">
        <v>24</v>
      </c>
      <c r="M469">
        <f>IF(H469="Yes",G469*0.23,0)</f>
        <v>0</v>
      </c>
      <c r="N469" s="15">
        <f>_xlfn.XLOOKUP(B469,'VAT Rates'!$D$7:$D$12,'VAT Rates'!$E$7:$E$12)</f>
        <v>0.24</v>
      </c>
      <c r="O469">
        <f>IF(H469="Yes",G469*N469,0)</f>
        <v>0</v>
      </c>
      <c r="P469">
        <f>IF(H469="Yes",G469*(_xlfn.XLOOKUP(B469,'VAT Rates'!$D$7:$D$12,'VAT Rates'!$E$7:$E$12)),0)</f>
        <v>0</v>
      </c>
      <c r="Q469" t="b">
        <f t="shared" si="7"/>
        <v>0</v>
      </c>
    </row>
    <row r="470" spans="1:17" x14ac:dyDescent="0.25">
      <c r="A470">
        <v>71327</v>
      </c>
      <c r="B470" t="s">
        <v>29</v>
      </c>
      <c r="C470" t="s">
        <v>35</v>
      </c>
      <c r="D470" s="11">
        <v>1731</v>
      </c>
      <c r="E470">
        <v>10.81</v>
      </c>
      <c r="F470">
        <v>12</v>
      </c>
      <c r="G470">
        <f>D470*F470</f>
        <v>20772</v>
      </c>
      <c r="H470" t="s">
        <v>70</v>
      </c>
      <c r="I470">
        <f>(F470-E470)*D470</f>
        <v>2059.889999999999</v>
      </c>
      <c r="J470" s="9">
        <v>45322</v>
      </c>
      <c r="K470" t="s">
        <v>41</v>
      </c>
      <c r="L470" t="s">
        <v>24</v>
      </c>
      <c r="M470">
        <f>IF(H470="Yes",G470*0.23,0)</f>
        <v>4777.5600000000004</v>
      </c>
      <c r="N470" s="15">
        <f>_xlfn.XLOOKUP(B470,'VAT Rates'!$D$7:$D$12,'VAT Rates'!$E$7:$E$12)</f>
        <v>0.2</v>
      </c>
      <c r="O470">
        <f>IF(H470="Yes",G470*N470,0)</f>
        <v>4154.4000000000005</v>
      </c>
      <c r="P470">
        <f>IF(H470="Yes",G470*(_xlfn.XLOOKUP(B470,'VAT Rates'!$D$7:$D$12,'VAT Rates'!$E$7:$E$12)),0)</f>
        <v>4154.4000000000005</v>
      </c>
      <c r="Q470" t="b">
        <f t="shared" si="7"/>
        <v>0</v>
      </c>
    </row>
    <row r="471" spans="1:17" x14ac:dyDescent="0.25">
      <c r="A471">
        <v>71398</v>
      </c>
      <c r="B471" t="s">
        <v>43</v>
      </c>
      <c r="C471" t="s">
        <v>30</v>
      </c>
      <c r="D471" s="11">
        <v>1804</v>
      </c>
      <c r="E471">
        <v>5.35</v>
      </c>
      <c r="F471">
        <v>9</v>
      </c>
      <c r="G471">
        <f>D471*F471</f>
        <v>16236</v>
      </c>
      <c r="H471" t="s">
        <v>71</v>
      </c>
      <c r="I471">
        <f>(F471-E471)*D471</f>
        <v>6584.6</v>
      </c>
      <c r="J471" s="9">
        <v>45671</v>
      </c>
      <c r="K471" t="s">
        <v>41</v>
      </c>
      <c r="L471" t="s">
        <v>33</v>
      </c>
      <c r="M471">
        <f>IF(H471="Yes",G471*0.23,0)</f>
        <v>0</v>
      </c>
      <c r="N471" s="15">
        <f>_xlfn.XLOOKUP(B471,'VAT Rates'!$D$7:$D$12,'VAT Rates'!$E$7:$E$12)</f>
        <v>0.21</v>
      </c>
      <c r="O471">
        <f>IF(H471="Yes",G471*N471,0)</f>
        <v>0</v>
      </c>
      <c r="P471">
        <f>IF(H471="Yes",G471*(_xlfn.XLOOKUP(B471,'VAT Rates'!$D$7:$D$12,'VAT Rates'!$E$7:$E$12)),0)</f>
        <v>0</v>
      </c>
      <c r="Q471" t="b">
        <f t="shared" si="7"/>
        <v>0</v>
      </c>
    </row>
    <row r="472" spans="1:17" x14ac:dyDescent="0.25">
      <c r="A472">
        <v>71414</v>
      </c>
      <c r="B472" t="s">
        <v>29</v>
      </c>
      <c r="C472" t="s">
        <v>36</v>
      </c>
      <c r="D472" s="11">
        <v>2805</v>
      </c>
      <c r="E472">
        <v>120.89</v>
      </c>
      <c r="F472">
        <v>173</v>
      </c>
      <c r="G472">
        <f>D472*F472</f>
        <v>485265</v>
      </c>
      <c r="H472" t="s">
        <v>71</v>
      </c>
      <c r="I472">
        <f>(F472-E472)*D472</f>
        <v>146168.54999999999</v>
      </c>
      <c r="J472" s="9">
        <v>45222</v>
      </c>
      <c r="K472" t="s">
        <v>41</v>
      </c>
      <c r="L472" t="s">
        <v>24</v>
      </c>
      <c r="M472">
        <f>IF(H472="Yes",G472*0.23,0)</f>
        <v>0</v>
      </c>
      <c r="N472" s="15">
        <f>_xlfn.XLOOKUP(B472,'VAT Rates'!$D$7:$D$12,'VAT Rates'!$E$7:$E$12)</f>
        <v>0.2</v>
      </c>
      <c r="O472">
        <f>IF(H472="Yes",G472*N472,0)</f>
        <v>0</v>
      </c>
      <c r="P472">
        <f>IF(H472="Yes",G472*(_xlfn.XLOOKUP(B472,'VAT Rates'!$D$7:$D$12,'VAT Rates'!$E$7:$E$12)),0)</f>
        <v>0</v>
      </c>
      <c r="Q472" t="b">
        <f t="shared" si="7"/>
        <v>0</v>
      </c>
    </row>
    <row r="473" spans="1:17" x14ac:dyDescent="0.25">
      <c r="A473">
        <v>71600</v>
      </c>
      <c r="B473" t="s">
        <v>43</v>
      </c>
      <c r="C473" t="s">
        <v>30</v>
      </c>
      <c r="D473" s="11">
        <v>1566</v>
      </c>
      <c r="E473">
        <v>5.24</v>
      </c>
      <c r="F473">
        <v>6</v>
      </c>
      <c r="G473">
        <f>D473*F473</f>
        <v>9396</v>
      </c>
      <c r="H473" t="s">
        <v>71</v>
      </c>
      <c r="I473">
        <f>(F473-E473)*D473</f>
        <v>1190.1599999999996</v>
      </c>
      <c r="J473" s="9">
        <v>45748</v>
      </c>
      <c r="K473" t="s">
        <v>39</v>
      </c>
      <c r="L473" t="s">
        <v>24</v>
      </c>
      <c r="M473">
        <f>IF(H473="Yes",G473*0.23,0)</f>
        <v>0</v>
      </c>
      <c r="N473" s="15">
        <f>_xlfn.XLOOKUP(B473,'VAT Rates'!$D$7:$D$12,'VAT Rates'!$E$7:$E$12)</f>
        <v>0.21</v>
      </c>
      <c r="O473">
        <f>IF(H473="Yes",G473*N473,0)</f>
        <v>0</v>
      </c>
      <c r="P473">
        <f>IF(H473="Yes",G473*(_xlfn.XLOOKUP(B473,'VAT Rates'!$D$7:$D$12,'VAT Rates'!$E$7:$E$12)),0)</f>
        <v>0</v>
      </c>
      <c r="Q473" t="b">
        <f t="shared" si="7"/>
        <v>0</v>
      </c>
    </row>
    <row r="474" spans="1:17" x14ac:dyDescent="0.25">
      <c r="A474">
        <v>71814</v>
      </c>
      <c r="B474" t="s">
        <v>44</v>
      </c>
      <c r="C474" t="s">
        <v>35</v>
      </c>
      <c r="D474" s="11">
        <v>1725</v>
      </c>
      <c r="E474">
        <v>10.130000000000001</v>
      </c>
      <c r="F474">
        <v>11</v>
      </c>
      <c r="G474">
        <f>D474*F474</f>
        <v>18975</v>
      </c>
      <c r="H474" t="s">
        <v>71</v>
      </c>
      <c r="I474">
        <f>(F474-E474)*D474</f>
        <v>1500.7499999999986</v>
      </c>
      <c r="J474" s="9">
        <v>45634</v>
      </c>
      <c r="K474" t="s">
        <v>26</v>
      </c>
      <c r="L474" t="s">
        <v>24</v>
      </c>
      <c r="M474">
        <f>IF(H474="Yes",G474*0.23,0)</f>
        <v>0</v>
      </c>
      <c r="N474" s="15">
        <f>_xlfn.XLOOKUP(B474,'VAT Rates'!$D$7:$D$12,'VAT Rates'!$E$7:$E$12)</f>
        <v>0.22</v>
      </c>
      <c r="O474">
        <f>IF(H474="Yes",G474*N474,0)</f>
        <v>0</v>
      </c>
      <c r="P474">
        <f>IF(H474="Yes",G474*(_xlfn.XLOOKUP(B474,'VAT Rates'!$D$7:$D$12,'VAT Rates'!$E$7:$E$12)),0)</f>
        <v>0</v>
      </c>
      <c r="Q474" t="b">
        <f t="shared" si="7"/>
        <v>0</v>
      </c>
    </row>
    <row r="475" spans="1:17" x14ac:dyDescent="0.25">
      <c r="A475">
        <v>71831</v>
      </c>
      <c r="B475" t="s">
        <v>27</v>
      </c>
      <c r="C475" t="s">
        <v>38</v>
      </c>
      <c r="D475" s="11">
        <v>2276</v>
      </c>
      <c r="E475">
        <v>260.39</v>
      </c>
      <c r="F475">
        <v>357</v>
      </c>
      <c r="G475">
        <f>D475*F475</f>
        <v>812532</v>
      </c>
      <c r="H475" t="s">
        <v>70</v>
      </c>
      <c r="I475">
        <f>(F475-E475)*D475</f>
        <v>219884.36000000004</v>
      </c>
      <c r="J475" s="9">
        <v>45157</v>
      </c>
      <c r="K475" t="s">
        <v>39</v>
      </c>
      <c r="L475" t="s">
        <v>33</v>
      </c>
      <c r="M475">
        <f>IF(H475="Yes",G475*0.23,0)</f>
        <v>186882.36000000002</v>
      </c>
      <c r="N475" s="15">
        <f>_xlfn.XLOOKUP(B475,'VAT Rates'!$D$7:$D$12,'VAT Rates'!$E$7:$E$12)</f>
        <v>0.19</v>
      </c>
      <c r="O475">
        <f>IF(H475="Yes",G475*N475,0)</f>
        <v>154381.08000000002</v>
      </c>
      <c r="P475">
        <f>IF(H475="Yes",G475*(_xlfn.XLOOKUP(B475,'VAT Rates'!$D$7:$D$12,'VAT Rates'!$E$7:$E$12)),0)</f>
        <v>154381.08000000002</v>
      </c>
      <c r="Q475" t="b">
        <f t="shared" si="7"/>
        <v>0</v>
      </c>
    </row>
    <row r="476" spans="1:17" x14ac:dyDescent="0.25">
      <c r="A476">
        <v>71852</v>
      </c>
      <c r="B476" t="s">
        <v>44</v>
      </c>
      <c r="C476" t="s">
        <v>35</v>
      </c>
      <c r="D476" s="11">
        <v>2852</v>
      </c>
      <c r="E476">
        <v>10.24</v>
      </c>
      <c r="F476">
        <v>13</v>
      </c>
      <c r="G476">
        <f>D476*F476</f>
        <v>37076</v>
      </c>
      <c r="H476" t="s">
        <v>70</v>
      </c>
      <c r="I476">
        <f>(F476-E476)*D476</f>
        <v>7871.5199999999995</v>
      </c>
      <c r="J476" s="9">
        <v>45196</v>
      </c>
      <c r="K476" t="s">
        <v>39</v>
      </c>
      <c r="L476" t="s">
        <v>24</v>
      </c>
      <c r="M476">
        <f>IF(H476="Yes",G476*0.23,0)</f>
        <v>8527.48</v>
      </c>
      <c r="N476" s="15">
        <f>_xlfn.XLOOKUP(B476,'VAT Rates'!$D$7:$D$12,'VAT Rates'!$E$7:$E$12)</f>
        <v>0.22</v>
      </c>
      <c r="O476">
        <f>IF(H476="Yes",G476*N476,0)</f>
        <v>8156.72</v>
      </c>
      <c r="P476">
        <f>IF(H476="Yes",G476*(_xlfn.XLOOKUP(B476,'VAT Rates'!$D$7:$D$12,'VAT Rates'!$E$7:$E$12)),0)</f>
        <v>8156.72</v>
      </c>
      <c r="Q476" t="b">
        <f t="shared" si="7"/>
        <v>0</v>
      </c>
    </row>
    <row r="477" spans="1:17" x14ac:dyDescent="0.25">
      <c r="A477">
        <v>72160</v>
      </c>
      <c r="B477" t="s">
        <v>42</v>
      </c>
      <c r="C477" t="s">
        <v>38</v>
      </c>
      <c r="D477" s="11">
        <v>1694</v>
      </c>
      <c r="E477">
        <v>260.33</v>
      </c>
      <c r="F477">
        <v>360</v>
      </c>
      <c r="G477">
        <f>D477*F477</f>
        <v>609840</v>
      </c>
      <c r="H477" t="s">
        <v>70</v>
      </c>
      <c r="I477">
        <f>(F477-E477)*D477</f>
        <v>168840.98000000004</v>
      </c>
      <c r="J477" s="9">
        <v>45845</v>
      </c>
      <c r="K477" t="s">
        <v>40</v>
      </c>
      <c r="L477" t="s">
        <v>24</v>
      </c>
      <c r="M477">
        <f>IF(H477="Yes",G477*0.23,0)</f>
        <v>140263.20000000001</v>
      </c>
      <c r="N477" s="15">
        <f>_xlfn.XLOOKUP(B477,'VAT Rates'!$D$7:$D$12,'VAT Rates'!$E$7:$E$12)</f>
        <v>0.24</v>
      </c>
      <c r="O477">
        <f>IF(H477="Yes",G477*N477,0)</f>
        <v>146361.60000000001</v>
      </c>
      <c r="P477">
        <f>IF(H477="Yes",G477*(_xlfn.XLOOKUP(B477,'VAT Rates'!$D$7:$D$12,'VAT Rates'!$E$7:$E$12)),0)</f>
        <v>146361.60000000001</v>
      </c>
      <c r="Q477" t="b">
        <f t="shared" si="7"/>
        <v>0</v>
      </c>
    </row>
    <row r="478" spans="1:17" x14ac:dyDescent="0.25">
      <c r="A478">
        <v>72365</v>
      </c>
      <c r="B478" t="s">
        <v>29</v>
      </c>
      <c r="C478" t="s">
        <v>36</v>
      </c>
      <c r="D478" s="11">
        <v>1804</v>
      </c>
      <c r="E478">
        <v>120.71</v>
      </c>
      <c r="F478">
        <v>171</v>
      </c>
      <c r="G478">
        <f>D478*F478</f>
        <v>308484</v>
      </c>
      <c r="H478" t="s">
        <v>71</v>
      </c>
      <c r="I478">
        <f>(F478-E478)*D478</f>
        <v>90723.160000000018</v>
      </c>
      <c r="J478" s="9">
        <v>45470</v>
      </c>
      <c r="K478" t="s">
        <v>26</v>
      </c>
      <c r="L478" t="s">
        <v>33</v>
      </c>
      <c r="M478">
        <f>IF(H478="Yes",G478*0.23,0)</f>
        <v>0</v>
      </c>
      <c r="N478" s="15">
        <f>_xlfn.XLOOKUP(B478,'VAT Rates'!$D$7:$D$12,'VAT Rates'!$E$7:$E$12)</f>
        <v>0.2</v>
      </c>
      <c r="O478">
        <f>IF(H478="Yes",G478*N478,0)</f>
        <v>0</v>
      </c>
      <c r="P478">
        <f>IF(H478="Yes",G478*(_xlfn.XLOOKUP(B478,'VAT Rates'!$D$7:$D$12,'VAT Rates'!$E$7:$E$12)),0)</f>
        <v>0</v>
      </c>
      <c r="Q478" t="b">
        <f t="shared" si="7"/>
        <v>0</v>
      </c>
    </row>
    <row r="479" spans="1:17" x14ac:dyDescent="0.25">
      <c r="A479">
        <v>72425</v>
      </c>
      <c r="B479" t="s">
        <v>32</v>
      </c>
      <c r="C479" t="s">
        <v>38</v>
      </c>
      <c r="D479" s="11">
        <v>1269</v>
      </c>
      <c r="E479">
        <v>260.31</v>
      </c>
      <c r="F479">
        <v>331</v>
      </c>
      <c r="G479">
        <f>D479*F479</f>
        <v>420039</v>
      </c>
      <c r="H479" t="s">
        <v>70</v>
      </c>
      <c r="I479">
        <f>(F479-E479)*D479</f>
        <v>89705.61</v>
      </c>
      <c r="J479" s="9">
        <v>45429</v>
      </c>
      <c r="K479" t="s">
        <v>40</v>
      </c>
      <c r="L479" t="s">
        <v>24</v>
      </c>
      <c r="M479">
        <f>IF(H479="Yes",G479*0.23,0)</f>
        <v>96608.97</v>
      </c>
      <c r="N479" s="15">
        <f>_xlfn.XLOOKUP(B479,'VAT Rates'!$D$7:$D$12,'VAT Rates'!$E$7:$E$12)</f>
        <v>0.23</v>
      </c>
      <c r="O479">
        <f>IF(H479="Yes",G479*N479,0)</f>
        <v>96608.97</v>
      </c>
      <c r="P479">
        <f>IF(H479="Yes",G479*(_xlfn.XLOOKUP(B479,'VAT Rates'!$D$7:$D$12,'VAT Rates'!$E$7:$E$12)),0)</f>
        <v>96608.97</v>
      </c>
      <c r="Q479" t="b">
        <f t="shared" si="7"/>
        <v>1</v>
      </c>
    </row>
    <row r="480" spans="1:17" x14ac:dyDescent="0.25">
      <c r="A480">
        <v>72877</v>
      </c>
      <c r="B480" t="s">
        <v>44</v>
      </c>
      <c r="C480" t="s">
        <v>30</v>
      </c>
      <c r="D480" s="11">
        <v>388</v>
      </c>
      <c r="E480">
        <v>5.35</v>
      </c>
      <c r="F480">
        <v>8</v>
      </c>
      <c r="G480">
        <f>D480*F480</f>
        <v>3104</v>
      </c>
      <c r="H480" t="s">
        <v>71</v>
      </c>
      <c r="I480">
        <f>(F480-E480)*D480</f>
        <v>1028.2</v>
      </c>
      <c r="J480" s="9">
        <v>45244</v>
      </c>
      <c r="K480" t="s">
        <v>41</v>
      </c>
      <c r="L480" t="s">
        <v>24</v>
      </c>
      <c r="M480">
        <f>IF(H480="Yes",G480*0.23,0)</f>
        <v>0</v>
      </c>
      <c r="N480" s="15">
        <f>_xlfn.XLOOKUP(B480,'VAT Rates'!$D$7:$D$12,'VAT Rates'!$E$7:$E$12)</f>
        <v>0.22</v>
      </c>
      <c r="O480">
        <f>IF(H480="Yes",G480*N480,0)</f>
        <v>0</v>
      </c>
      <c r="P480">
        <f>IF(H480="Yes",G480*(_xlfn.XLOOKUP(B480,'VAT Rates'!$D$7:$D$12,'VAT Rates'!$E$7:$E$12)),0)</f>
        <v>0</v>
      </c>
      <c r="Q480" t="b">
        <f t="shared" si="7"/>
        <v>0</v>
      </c>
    </row>
    <row r="481" spans="1:17" x14ac:dyDescent="0.25">
      <c r="A481">
        <v>73311</v>
      </c>
      <c r="B481" t="s">
        <v>44</v>
      </c>
      <c r="C481" t="s">
        <v>38</v>
      </c>
      <c r="D481" s="11">
        <v>1393</v>
      </c>
      <c r="E481">
        <v>260.33</v>
      </c>
      <c r="F481">
        <v>282</v>
      </c>
      <c r="G481">
        <f>D481*F481</f>
        <v>392826</v>
      </c>
      <c r="H481" t="s">
        <v>70</v>
      </c>
      <c r="I481">
        <f>(F481-E481)*D481</f>
        <v>30186.310000000023</v>
      </c>
      <c r="J481" s="9">
        <v>45152</v>
      </c>
      <c r="K481" t="s">
        <v>41</v>
      </c>
      <c r="L481" t="s">
        <v>31</v>
      </c>
      <c r="M481">
        <f>IF(H481="Yes",G481*0.23,0)</f>
        <v>90349.98000000001</v>
      </c>
      <c r="N481" s="15">
        <f>_xlfn.XLOOKUP(B481,'VAT Rates'!$D$7:$D$12,'VAT Rates'!$E$7:$E$12)</f>
        <v>0.22</v>
      </c>
      <c r="O481">
        <f>IF(H481="Yes",G481*N481,0)</f>
        <v>86421.72</v>
      </c>
      <c r="P481">
        <f>IF(H481="Yes",G481*(_xlfn.XLOOKUP(B481,'VAT Rates'!$D$7:$D$12,'VAT Rates'!$E$7:$E$12)),0)</f>
        <v>86421.72</v>
      </c>
      <c r="Q481" t="b">
        <f t="shared" si="7"/>
        <v>0</v>
      </c>
    </row>
    <row r="482" spans="1:17" x14ac:dyDescent="0.25">
      <c r="A482">
        <v>73641</v>
      </c>
      <c r="B482" t="s">
        <v>44</v>
      </c>
      <c r="C482" t="s">
        <v>25</v>
      </c>
      <c r="D482" s="11">
        <v>1937</v>
      </c>
      <c r="E482">
        <v>3.71</v>
      </c>
      <c r="F482">
        <v>5</v>
      </c>
      <c r="G482">
        <f>D482*F482</f>
        <v>9685</v>
      </c>
      <c r="H482" t="s">
        <v>70</v>
      </c>
      <c r="I482">
        <f>(F482-E482)*D482</f>
        <v>2498.73</v>
      </c>
      <c r="J482" s="9">
        <v>45651</v>
      </c>
      <c r="K482" t="s">
        <v>41</v>
      </c>
      <c r="L482" t="s">
        <v>31</v>
      </c>
      <c r="M482">
        <f>IF(H482="Yes",G482*0.23,0)</f>
        <v>2227.5500000000002</v>
      </c>
      <c r="N482" s="15">
        <f>_xlfn.XLOOKUP(B482,'VAT Rates'!$D$7:$D$12,'VAT Rates'!$E$7:$E$12)</f>
        <v>0.22</v>
      </c>
      <c r="O482">
        <f>IF(H482="Yes",G482*N482,0)</f>
        <v>2130.6999999999998</v>
      </c>
      <c r="P482">
        <f>IF(H482="Yes",G482*(_xlfn.XLOOKUP(B482,'VAT Rates'!$D$7:$D$12,'VAT Rates'!$E$7:$E$12)),0)</f>
        <v>2130.6999999999998</v>
      </c>
      <c r="Q482" t="b">
        <f t="shared" si="7"/>
        <v>0</v>
      </c>
    </row>
    <row r="483" spans="1:17" x14ac:dyDescent="0.25">
      <c r="A483">
        <v>73642</v>
      </c>
      <c r="B483" t="s">
        <v>44</v>
      </c>
      <c r="C483" t="s">
        <v>25</v>
      </c>
      <c r="D483" s="11">
        <v>2299</v>
      </c>
      <c r="E483">
        <v>3.81</v>
      </c>
      <c r="F483">
        <v>6</v>
      </c>
      <c r="G483">
        <f>D483*F483</f>
        <v>13794</v>
      </c>
      <c r="H483" t="s">
        <v>70</v>
      </c>
      <c r="I483">
        <f>(F483-E483)*D483</f>
        <v>5034.8099999999995</v>
      </c>
      <c r="J483" s="9">
        <v>45828</v>
      </c>
      <c r="K483" t="s">
        <v>40</v>
      </c>
      <c r="L483" t="s">
        <v>31</v>
      </c>
      <c r="M483">
        <f>IF(H483="Yes",G483*0.23,0)</f>
        <v>3172.6200000000003</v>
      </c>
      <c r="N483" s="15">
        <f>_xlfn.XLOOKUP(B483,'VAT Rates'!$D$7:$D$12,'VAT Rates'!$E$7:$E$12)</f>
        <v>0.22</v>
      </c>
      <c r="O483">
        <f>IF(H483="Yes",G483*N483,0)</f>
        <v>3034.68</v>
      </c>
      <c r="P483">
        <f>IF(H483="Yes",G483*(_xlfn.XLOOKUP(B483,'VAT Rates'!$D$7:$D$12,'VAT Rates'!$E$7:$E$12)),0)</f>
        <v>3034.68</v>
      </c>
      <c r="Q483" t="b">
        <f t="shared" si="7"/>
        <v>0</v>
      </c>
    </row>
    <row r="484" spans="1:17" x14ac:dyDescent="0.25">
      <c r="A484">
        <v>73882</v>
      </c>
      <c r="B484" t="s">
        <v>32</v>
      </c>
      <c r="C484" t="s">
        <v>35</v>
      </c>
      <c r="D484" s="11">
        <v>1362</v>
      </c>
      <c r="E484">
        <v>10.56</v>
      </c>
      <c r="F484">
        <v>11</v>
      </c>
      <c r="G484">
        <f>D484*F484</f>
        <v>14982</v>
      </c>
      <c r="H484" t="s">
        <v>70</v>
      </c>
      <c r="I484">
        <f>(F484-E484)*D484</f>
        <v>599.27999999999929</v>
      </c>
      <c r="J484" s="9">
        <v>45786</v>
      </c>
      <c r="K484" t="s">
        <v>40</v>
      </c>
      <c r="L484" t="s">
        <v>24</v>
      </c>
      <c r="M484">
        <f>IF(H484="Yes",G484*0.23,0)</f>
        <v>3445.86</v>
      </c>
      <c r="N484" s="15">
        <f>_xlfn.XLOOKUP(B484,'VAT Rates'!$D$7:$D$12,'VAT Rates'!$E$7:$E$12)</f>
        <v>0.23</v>
      </c>
      <c r="O484">
        <f>IF(H484="Yes",G484*N484,0)</f>
        <v>3445.86</v>
      </c>
      <c r="P484">
        <f>IF(H484="Yes",G484*(_xlfn.XLOOKUP(B484,'VAT Rates'!$D$7:$D$12,'VAT Rates'!$E$7:$E$12)),0)</f>
        <v>3445.86</v>
      </c>
      <c r="Q484" t="b">
        <f t="shared" si="7"/>
        <v>1</v>
      </c>
    </row>
    <row r="485" spans="1:17" x14ac:dyDescent="0.25">
      <c r="A485">
        <v>74064</v>
      </c>
      <c r="B485" t="s">
        <v>27</v>
      </c>
      <c r="C485" t="s">
        <v>37</v>
      </c>
      <c r="D485" s="11">
        <v>1642</v>
      </c>
      <c r="E485">
        <v>250.1</v>
      </c>
      <c r="F485">
        <v>338</v>
      </c>
      <c r="G485">
        <f>D485*F485</f>
        <v>554996</v>
      </c>
      <c r="H485" t="s">
        <v>70</v>
      </c>
      <c r="I485">
        <f>(F485-E485)*D485</f>
        <v>144331.80000000002</v>
      </c>
      <c r="J485" s="9">
        <v>45218</v>
      </c>
      <c r="K485" t="s">
        <v>39</v>
      </c>
      <c r="L485" t="s">
        <v>24</v>
      </c>
      <c r="M485">
        <f>IF(H485="Yes",G485*0.23,0)</f>
        <v>127649.08</v>
      </c>
      <c r="N485" s="15">
        <f>_xlfn.XLOOKUP(B485,'VAT Rates'!$D$7:$D$12,'VAT Rates'!$E$7:$E$12)</f>
        <v>0.19</v>
      </c>
      <c r="O485">
        <f>IF(H485="Yes",G485*N485,0)</f>
        <v>105449.24</v>
      </c>
      <c r="P485">
        <f>IF(H485="Yes",G485*(_xlfn.XLOOKUP(B485,'VAT Rates'!$D$7:$D$12,'VAT Rates'!$E$7:$E$12)),0)</f>
        <v>105449.24</v>
      </c>
      <c r="Q485" t="b">
        <f t="shared" si="7"/>
        <v>0</v>
      </c>
    </row>
    <row r="486" spans="1:17" x14ac:dyDescent="0.25">
      <c r="A486">
        <v>74082</v>
      </c>
      <c r="B486" t="s">
        <v>42</v>
      </c>
      <c r="C486" t="s">
        <v>37</v>
      </c>
      <c r="D486" s="11">
        <v>521</v>
      </c>
      <c r="E486">
        <v>250.98</v>
      </c>
      <c r="F486">
        <v>307</v>
      </c>
      <c r="G486">
        <f>D486*F486</f>
        <v>159947</v>
      </c>
      <c r="H486" t="s">
        <v>70</v>
      </c>
      <c r="I486">
        <f>(F486-E486)*D486</f>
        <v>29186.420000000006</v>
      </c>
      <c r="J486" s="9">
        <v>45657</v>
      </c>
      <c r="K486" t="s">
        <v>40</v>
      </c>
      <c r="L486" t="s">
        <v>24</v>
      </c>
      <c r="M486">
        <f>IF(H486="Yes",G486*0.23,0)</f>
        <v>36787.810000000005</v>
      </c>
      <c r="N486" s="15">
        <f>_xlfn.XLOOKUP(B486,'VAT Rates'!$D$7:$D$12,'VAT Rates'!$E$7:$E$12)</f>
        <v>0.24</v>
      </c>
      <c r="O486">
        <f>IF(H486="Yes",G486*N486,0)</f>
        <v>38387.279999999999</v>
      </c>
      <c r="P486">
        <f>IF(H486="Yes",G486*(_xlfn.XLOOKUP(B486,'VAT Rates'!$D$7:$D$12,'VAT Rates'!$E$7:$E$12)),0)</f>
        <v>38387.279999999999</v>
      </c>
      <c r="Q486" t="b">
        <f t="shared" si="7"/>
        <v>0</v>
      </c>
    </row>
    <row r="487" spans="1:17" x14ac:dyDescent="0.25">
      <c r="A487">
        <v>74144</v>
      </c>
      <c r="B487" t="s">
        <v>27</v>
      </c>
      <c r="C487" t="s">
        <v>35</v>
      </c>
      <c r="D487" s="11">
        <v>1006</v>
      </c>
      <c r="E487">
        <v>10.8</v>
      </c>
      <c r="F487">
        <v>12</v>
      </c>
      <c r="G487">
        <f>D487*F487</f>
        <v>12072</v>
      </c>
      <c r="H487" t="s">
        <v>70</v>
      </c>
      <c r="I487">
        <f>(F487-E487)*D487</f>
        <v>1207.1999999999994</v>
      </c>
      <c r="J487" s="9">
        <v>45630</v>
      </c>
      <c r="K487" t="s">
        <v>26</v>
      </c>
      <c r="L487" t="s">
        <v>24</v>
      </c>
      <c r="M487">
        <f>IF(H487="Yes",G487*0.23,0)</f>
        <v>2776.56</v>
      </c>
      <c r="N487" s="15">
        <f>_xlfn.XLOOKUP(B487,'VAT Rates'!$D$7:$D$12,'VAT Rates'!$E$7:$E$12)</f>
        <v>0.19</v>
      </c>
      <c r="O487">
        <f>IF(H487="Yes",G487*N487,0)</f>
        <v>2293.6799999999998</v>
      </c>
      <c r="P487">
        <f>IF(H487="Yes",G487*(_xlfn.XLOOKUP(B487,'VAT Rates'!$D$7:$D$12,'VAT Rates'!$E$7:$E$12)),0)</f>
        <v>2293.6799999999998</v>
      </c>
      <c r="Q487" t="b">
        <f t="shared" si="7"/>
        <v>0</v>
      </c>
    </row>
    <row r="488" spans="1:17" x14ac:dyDescent="0.25">
      <c r="A488">
        <v>74184</v>
      </c>
      <c r="B488" t="s">
        <v>32</v>
      </c>
      <c r="C488" t="s">
        <v>35</v>
      </c>
      <c r="D488" s="11">
        <v>1084</v>
      </c>
      <c r="E488">
        <v>10.41</v>
      </c>
      <c r="F488">
        <v>12</v>
      </c>
      <c r="G488">
        <f>D488*F488</f>
        <v>13008</v>
      </c>
      <c r="H488" t="s">
        <v>70</v>
      </c>
      <c r="I488">
        <f>(F488-E488)*D488</f>
        <v>1723.56</v>
      </c>
      <c r="J488" s="9">
        <v>45388</v>
      </c>
      <c r="K488" t="s">
        <v>39</v>
      </c>
      <c r="L488" t="s">
        <v>31</v>
      </c>
      <c r="M488">
        <f>IF(H488="Yes",G488*0.23,0)</f>
        <v>2991.84</v>
      </c>
      <c r="N488" s="15">
        <f>_xlfn.XLOOKUP(B488,'VAT Rates'!$D$7:$D$12,'VAT Rates'!$E$7:$E$12)</f>
        <v>0.23</v>
      </c>
      <c r="O488">
        <f>IF(H488="Yes",G488*N488,0)</f>
        <v>2991.84</v>
      </c>
      <c r="P488">
        <f>IF(H488="Yes",G488*(_xlfn.XLOOKUP(B488,'VAT Rates'!$D$7:$D$12,'VAT Rates'!$E$7:$E$12)),0)</f>
        <v>2991.84</v>
      </c>
      <c r="Q488" t="b">
        <f t="shared" si="7"/>
        <v>1</v>
      </c>
    </row>
    <row r="489" spans="1:17" x14ac:dyDescent="0.25">
      <c r="A489">
        <v>74220</v>
      </c>
      <c r="B489" t="s">
        <v>27</v>
      </c>
      <c r="C489" t="s">
        <v>35</v>
      </c>
      <c r="D489" s="11">
        <v>2349</v>
      </c>
      <c r="E489">
        <v>10.35</v>
      </c>
      <c r="F489">
        <v>16</v>
      </c>
      <c r="G489">
        <f>D489*F489</f>
        <v>37584</v>
      </c>
      <c r="H489" t="s">
        <v>70</v>
      </c>
      <c r="I489">
        <f>(F489-E489)*D489</f>
        <v>13271.85</v>
      </c>
      <c r="J489" s="9">
        <v>45275</v>
      </c>
      <c r="K489" t="s">
        <v>40</v>
      </c>
      <c r="L489" t="s">
        <v>24</v>
      </c>
      <c r="M489">
        <f>IF(H489="Yes",G489*0.23,0)</f>
        <v>8644.32</v>
      </c>
      <c r="N489" s="15">
        <f>_xlfn.XLOOKUP(B489,'VAT Rates'!$D$7:$D$12,'VAT Rates'!$E$7:$E$12)</f>
        <v>0.19</v>
      </c>
      <c r="O489">
        <f>IF(H489="Yes",G489*N489,0)</f>
        <v>7140.96</v>
      </c>
      <c r="P489">
        <f>IF(H489="Yes",G489*(_xlfn.XLOOKUP(B489,'VAT Rates'!$D$7:$D$12,'VAT Rates'!$E$7:$E$12)),0)</f>
        <v>7140.96</v>
      </c>
      <c r="Q489" t="b">
        <f t="shared" si="7"/>
        <v>0</v>
      </c>
    </row>
    <row r="490" spans="1:17" x14ac:dyDescent="0.25">
      <c r="A490">
        <v>74370</v>
      </c>
      <c r="B490" t="s">
        <v>44</v>
      </c>
      <c r="C490" t="s">
        <v>36</v>
      </c>
      <c r="D490" s="11">
        <v>2646</v>
      </c>
      <c r="E490">
        <v>120.49</v>
      </c>
      <c r="F490">
        <v>156</v>
      </c>
      <c r="G490">
        <f>D490*F490</f>
        <v>412776</v>
      </c>
      <c r="H490" t="s">
        <v>71</v>
      </c>
      <c r="I490">
        <f>(F490-E490)*D490</f>
        <v>93959.46</v>
      </c>
      <c r="J490" s="9">
        <v>45371</v>
      </c>
      <c r="K490" t="s">
        <v>39</v>
      </c>
      <c r="L490" t="s">
        <v>24</v>
      </c>
      <c r="M490">
        <f>IF(H490="Yes",G490*0.23,0)</f>
        <v>0</v>
      </c>
      <c r="N490" s="15">
        <f>_xlfn.XLOOKUP(B490,'VAT Rates'!$D$7:$D$12,'VAT Rates'!$E$7:$E$12)</f>
        <v>0.22</v>
      </c>
      <c r="O490">
        <f>IF(H490="Yes",G490*N490,0)</f>
        <v>0</v>
      </c>
      <c r="P490">
        <f>IF(H490="Yes",G490*(_xlfn.XLOOKUP(B490,'VAT Rates'!$D$7:$D$12,'VAT Rates'!$E$7:$E$12)),0)</f>
        <v>0</v>
      </c>
      <c r="Q490" t="b">
        <f t="shared" si="7"/>
        <v>0</v>
      </c>
    </row>
    <row r="491" spans="1:17" x14ac:dyDescent="0.25">
      <c r="A491">
        <v>74413</v>
      </c>
      <c r="B491" t="s">
        <v>32</v>
      </c>
      <c r="C491" t="s">
        <v>35</v>
      </c>
      <c r="D491" s="11">
        <v>2261</v>
      </c>
      <c r="E491">
        <v>10.77</v>
      </c>
      <c r="F491">
        <v>12</v>
      </c>
      <c r="G491">
        <f>D491*F491</f>
        <v>27132</v>
      </c>
      <c r="H491" t="s">
        <v>71</v>
      </c>
      <c r="I491">
        <f>(F491-E491)*D491</f>
        <v>2781.0300000000011</v>
      </c>
      <c r="J491" s="9">
        <v>45828</v>
      </c>
      <c r="K491" t="s">
        <v>39</v>
      </c>
      <c r="L491" t="s">
        <v>28</v>
      </c>
      <c r="M491">
        <f>IF(H491="Yes",G491*0.23,0)</f>
        <v>0</v>
      </c>
      <c r="N491" s="15">
        <f>_xlfn.XLOOKUP(B491,'VAT Rates'!$D$7:$D$12,'VAT Rates'!$E$7:$E$12)</f>
        <v>0.23</v>
      </c>
      <c r="O491">
        <f>IF(H491="Yes",G491*N491,0)</f>
        <v>0</v>
      </c>
      <c r="P491">
        <f>IF(H491="Yes",G491*(_xlfn.XLOOKUP(B491,'VAT Rates'!$D$7:$D$12,'VAT Rates'!$E$7:$E$12)),0)</f>
        <v>0</v>
      </c>
      <c r="Q491" t="b">
        <f t="shared" si="7"/>
        <v>1</v>
      </c>
    </row>
    <row r="492" spans="1:17" x14ac:dyDescent="0.25">
      <c r="A492">
        <v>74936</v>
      </c>
      <c r="B492" t="s">
        <v>32</v>
      </c>
      <c r="C492" t="s">
        <v>37</v>
      </c>
      <c r="D492" s="11">
        <v>1940</v>
      </c>
      <c r="E492">
        <v>250.4</v>
      </c>
      <c r="F492">
        <v>336</v>
      </c>
      <c r="G492">
        <f>D492*F492</f>
        <v>651840</v>
      </c>
      <c r="H492" t="s">
        <v>70</v>
      </c>
      <c r="I492">
        <f>(F492-E492)*D492</f>
        <v>166064</v>
      </c>
      <c r="J492" s="9">
        <v>45269</v>
      </c>
      <c r="K492" t="s">
        <v>39</v>
      </c>
      <c r="L492" t="s">
        <v>24</v>
      </c>
      <c r="M492">
        <f>IF(H492="Yes",G492*0.23,0)</f>
        <v>149923.20000000001</v>
      </c>
      <c r="N492" s="15">
        <f>_xlfn.XLOOKUP(B492,'VAT Rates'!$D$7:$D$12,'VAT Rates'!$E$7:$E$12)</f>
        <v>0.23</v>
      </c>
      <c r="O492">
        <f>IF(H492="Yes",G492*N492,0)</f>
        <v>149923.20000000001</v>
      </c>
      <c r="P492">
        <f>IF(H492="Yes",G492*(_xlfn.XLOOKUP(B492,'VAT Rates'!$D$7:$D$12,'VAT Rates'!$E$7:$E$12)),0)</f>
        <v>149923.20000000001</v>
      </c>
      <c r="Q492" t="b">
        <f t="shared" si="7"/>
        <v>1</v>
      </c>
    </row>
    <row r="493" spans="1:17" x14ac:dyDescent="0.25">
      <c r="A493">
        <v>74977</v>
      </c>
      <c r="B493" t="s">
        <v>32</v>
      </c>
      <c r="C493" t="s">
        <v>38</v>
      </c>
      <c r="D493" s="11">
        <v>1659</v>
      </c>
      <c r="E493">
        <v>260.27999999999997</v>
      </c>
      <c r="F493">
        <v>308</v>
      </c>
      <c r="G493">
        <f>D493*F493</f>
        <v>510972</v>
      </c>
      <c r="H493" t="s">
        <v>70</v>
      </c>
      <c r="I493">
        <f>(F493-E493)*D493</f>
        <v>79167.48000000004</v>
      </c>
      <c r="J493" s="9">
        <v>45475</v>
      </c>
      <c r="K493" t="s">
        <v>41</v>
      </c>
      <c r="L493" t="s">
        <v>33</v>
      </c>
      <c r="M493">
        <f>IF(H493="Yes",G493*0.23,0)</f>
        <v>117523.56000000001</v>
      </c>
      <c r="N493" s="15">
        <f>_xlfn.XLOOKUP(B493,'VAT Rates'!$D$7:$D$12,'VAT Rates'!$E$7:$E$12)</f>
        <v>0.23</v>
      </c>
      <c r="O493">
        <f>IF(H493="Yes",G493*N493,0)</f>
        <v>117523.56000000001</v>
      </c>
      <c r="P493">
        <f>IF(H493="Yes",G493*(_xlfn.XLOOKUP(B493,'VAT Rates'!$D$7:$D$12,'VAT Rates'!$E$7:$E$12)),0)</f>
        <v>117523.56000000001</v>
      </c>
      <c r="Q493" t="b">
        <f t="shared" si="7"/>
        <v>1</v>
      </c>
    </row>
    <row r="494" spans="1:17" x14ac:dyDescent="0.25">
      <c r="A494">
        <v>75053</v>
      </c>
      <c r="B494" t="s">
        <v>44</v>
      </c>
      <c r="C494" t="s">
        <v>30</v>
      </c>
      <c r="D494" s="11">
        <v>488</v>
      </c>
      <c r="E494">
        <v>5.22</v>
      </c>
      <c r="F494">
        <v>6</v>
      </c>
      <c r="G494">
        <f>D494*F494</f>
        <v>2928</v>
      </c>
      <c r="H494" t="s">
        <v>71</v>
      </c>
      <c r="I494">
        <f>(F494-E494)*D494</f>
        <v>380.6400000000001</v>
      </c>
      <c r="J494" s="9">
        <v>45246</v>
      </c>
      <c r="K494" t="s">
        <v>40</v>
      </c>
      <c r="L494" t="s">
        <v>24</v>
      </c>
      <c r="M494">
        <f>IF(H494="Yes",G494*0.23,0)</f>
        <v>0</v>
      </c>
      <c r="N494" s="15">
        <f>_xlfn.XLOOKUP(B494,'VAT Rates'!$D$7:$D$12,'VAT Rates'!$E$7:$E$12)</f>
        <v>0.22</v>
      </c>
      <c r="O494">
        <f>IF(H494="Yes",G494*N494,0)</f>
        <v>0</v>
      </c>
      <c r="P494">
        <f>IF(H494="Yes",G494*(_xlfn.XLOOKUP(B494,'VAT Rates'!$D$7:$D$12,'VAT Rates'!$E$7:$E$12)),0)</f>
        <v>0</v>
      </c>
      <c r="Q494" t="b">
        <f t="shared" si="7"/>
        <v>0</v>
      </c>
    </row>
    <row r="495" spans="1:17" x14ac:dyDescent="0.25">
      <c r="A495">
        <v>75058</v>
      </c>
      <c r="B495" t="s">
        <v>27</v>
      </c>
      <c r="C495" t="s">
        <v>30</v>
      </c>
      <c r="D495" s="11">
        <v>1199</v>
      </c>
      <c r="E495">
        <v>5.4</v>
      </c>
      <c r="F495">
        <v>7</v>
      </c>
      <c r="G495">
        <f>D495*F495</f>
        <v>8393</v>
      </c>
      <c r="H495" t="s">
        <v>71</v>
      </c>
      <c r="I495">
        <f>(F495-E495)*D495</f>
        <v>1918.3999999999996</v>
      </c>
      <c r="J495" s="9">
        <v>45730</v>
      </c>
      <c r="K495" t="s">
        <v>41</v>
      </c>
      <c r="L495" t="s">
        <v>24</v>
      </c>
      <c r="M495">
        <f>IF(H495="Yes",G495*0.23,0)</f>
        <v>0</v>
      </c>
      <c r="N495" s="15">
        <f>_xlfn.XLOOKUP(B495,'VAT Rates'!$D$7:$D$12,'VAT Rates'!$E$7:$E$12)</f>
        <v>0.19</v>
      </c>
      <c r="O495">
        <f>IF(H495="Yes",G495*N495,0)</f>
        <v>0</v>
      </c>
      <c r="P495">
        <f>IF(H495="Yes",G495*(_xlfn.XLOOKUP(B495,'VAT Rates'!$D$7:$D$12,'VAT Rates'!$E$7:$E$12)),0)</f>
        <v>0</v>
      </c>
      <c r="Q495" t="b">
        <f t="shared" si="7"/>
        <v>0</v>
      </c>
    </row>
    <row r="496" spans="1:17" x14ac:dyDescent="0.25">
      <c r="A496">
        <v>75108</v>
      </c>
      <c r="B496" t="s">
        <v>44</v>
      </c>
      <c r="C496" t="s">
        <v>38</v>
      </c>
      <c r="D496" s="11">
        <v>707</v>
      </c>
      <c r="E496">
        <v>260.16000000000003</v>
      </c>
      <c r="F496">
        <v>365</v>
      </c>
      <c r="G496">
        <f>D496*F496</f>
        <v>258055</v>
      </c>
      <c r="H496" t="s">
        <v>70</v>
      </c>
      <c r="I496">
        <f>(F496-E496)*D496</f>
        <v>74121.879999999976</v>
      </c>
      <c r="J496" s="9">
        <v>45746</v>
      </c>
      <c r="K496" t="s">
        <v>41</v>
      </c>
      <c r="L496" t="s">
        <v>24</v>
      </c>
      <c r="M496">
        <f>IF(H496="Yes",G496*0.23,0)</f>
        <v>59352.65</v>
      </c>
      <c r="N496" s="15">
        <f>_xlfn.XLOOKUP(B496,'VAT Rates'!$D$7:$D$12,'VAT Rates'!$E$7:$E$12)</f>
        <v>0.22</v>
      </c>
      <c r="O496">
        <f>IF(H496="Yes",G496*N496,0)</f>
        <v>56772.1</v>
      </c>
      <c r="P496">
        <f>IF(H496="Yes",G496*(_xlfn.XLOOKUP(B496,'VAT Rates'!$D$7:$D$12,'VAT Rates'!$E$7:$E$12)),0)</f>
        <v>56772.1</v>
      </c>
      <c r="Q496" t="b">
        <f t="shared" si="7"/>
        <v>0</v>
      </c>
    </row>
    <row r="497" spans="1:17" x14ac:dyDescent="0.25">
      <c r="A497">
        <v>75174</v>
      </c>
      <c r="B497" t="s">
        <v>27</v>
      </c>
      <c r="C497" t="s">
        <v>37</v>
      </c>
      <c r="D497" s="11">
        <v>422</v>
      </c>
      <c r="E497">
        <v>250.83</v>
      </c>
      <c r="F497">
        <v>367</v>
      </c>
      <c r="G497">
        <f>D497*F497</f>
        <v>154874</v>
      </c>
      <c r="H497" t="s">
        <v>70</v>
      </c>
      <c r="I497">
        <f>(F497-E497)*D497</f>
        <v>49023.74</v>
      </c>
      <c r="J497" s="9">
        <v>45262</v>
      </c>
      <c r="K497" t="s">
        <v>40</v>
      </c>
      <c r="L497" t="s">
        <v>24</v>
      </c>
      <c r="M497">
        <f>IF(H497="Yes",G497*0.23,0)</f>
        <v>35621.020000000004</v>
      </c>
      <c r="N497" s="15">
        <f>_xlfn.XLOOKUP(B497,'VAT Rates'!$D$7:$D$12,'VAT Rates'!$E$7:$E$12)</f>
        <v>0.19</v>
      </c>
      <c r="O497">
        <f>IF(H497="Yes",G497*N497,0)</f>
        <v>29426.06</v>
      </c>
      <c r="P497">
        <f>IF(H497="Yes",G497*(_xlfn.XLOOKUP(B497,'VAT Rates'!$D$7:$D$12,'VAT Rates'!$E$7:$E$12)),0)</f>
        <v>29426.06</v>
      </c>
      <c r="Q497" t="b">
        <f t="shared" si="7"/>
        <v>0</v>
      </c>
    </row>
    <row r="498" spans="1:17" x14ac:dyDescent="0.25">
      <c r="A498">
        <v>75204</v>
      </c>
      <c r="B498" t="s">
        <v>32</v>
      </c>
      <c r="C498" t="s">
        <v>30</v>
      </c>
      <c r="D498" s="11">
        <v>1899</v>
      </c>
      <c r="E498">
        <v>5.65</v>
      </c>
      <c r="F498">
        <v>7</v>
      </c>
      <c r="G498">
        <f>D498*F498</f>
        <v>13293</v>
      </c>
      <c r="H498" t="s">
        <v>71</v>
      </c>
      <c r="I498">
        <f>(F498-E498)*D498</f>
        <v>2563.6499999999992</v>
      </c>
      <c r="J498" s="9">
        <v>45872</v>
      </c>
      <c r="K498" t="s">
        <v>26</v>
      </c>
      <c r="L498" t="s">
        <v>24</v>
      </c>
      <c r="M498">
        <f>IF(H498="Yes",G498*0.23,0)</f>
        <v>0</v>
      </c>
      <c r="N498" s="15">
        <f>_xlfn.XLOOKUP(B498,'VAT Rates'!$D$7:$D$12,'VAT Rates'!$E$7:$E$12)</f>
        <v>0.23</v>
      </c>
      <c r="O498">
        <f>IF(H498="Yes",G498*N498,0)</f>
        <v>0</v>
      </c>
      <c r="P498">
        <f>IF(H498="Yes",G498*(_xlfn.XLOOKUP(B498,'VAT Rates'!$D$7:$D$12,'VAT Rates'!$E$7:$E$12)),0)</f>
        <v>0</v>
      </c>
      <c r="Q498" t="b">
        <f t="shared" si="7"/>
        <v>1</v>
      </c>
    </row>
    <row r="499" spans="1:17" x14ac:dyDescent="0.25">
      <c r="A499">
        <v>75216</v>
      </c>
      <c r="B499" t="s">
        <v>43</v>
      </c>
      <c r="C499" t="s">
        <v>36</v>
      </c>
      <c r="D499" s="11">
        <v>986</v>
      </c>
      <c r="E499">
        <v>120.04</v>
      </c>
      <c r="F499">
        <v>127</v>
      </c>
      <c r="G499">
        <f>D499*F499</f>
        <v>125222</v>
      </c>
      <c r="H499" t="s">
        <v>70</v>
      </c>
      <c r="I499">
        <f>(F499-E499)*D499</f>
        <v>6862.559999999994</v>
      </c>
      <c r="J499" s="9">
        <v>45302</v>
      </c>
      <c r="K499" t="s">
        <v>41</v>
      </c>
      <c r="L499" t="s">
        <v>24</v>
      </c>
      <c r="M499">
        <f>IF(H499="Yes",G499*0.23,0)</f>
        <v>28801.06</v>
      </c>
      <c r="N499" s="15">
        <f>_xlfn.XLOOKUP(B499,'VAT Rates'!$D$7:$D$12,'VAT Rates'!$E$7:$E$12)</f>
        <v>0.21</v>
      </c>
      <c r="O499">
        <f>IF(H499="Yes",G499*N499,0)</f>
        <v>26296.62</v>
      </c>
      <c r="P499">
        <f>IF(H499="Yes",G499*(_xlfn.XLOOKUP(B499,'VAT Rates'!$D$7:$D$12,'VAT Rates'!$E$7:$E$12)),0)</f>
        <v>26296.62</v>
      </c>
      <c r="Q499" t="b">
        <f t="shared" si="7"/>
        <v>0</v>
      </c>
    </row>
    <row r="500" spans="1:17" x14ac:dyDescent="0.25">
      <c r="A500">
        <v>75550</v>
      </c>
      <c r="B500" t="s">
        <v>42</v>
      </c>
      <c r="C500" t="s">
        <v>37</v>
      </c>
      <c r="D500" s="11">
        <v>2747</v>
      </c>
      <c r="E500">
        <v>250.74</v>
      </c>
      <c r="F500">
        <v>296</v>
      </c>
      <c r="G500">
        <f>D500*F500</f>
        <v>813112</v>
      </c>
      <c r="H500" t="s">
        <v>70</v>
      </c>
      <c r="I500">
        <f>(F500-E500)*D500</f>
        <v>124329.21999999997</v>
      </c>
      <c r="J500" s="9">
        <v>45596</v>
      </c>
      <c r="K500" t="s">
        <v>40</v>
      </c>
      <c r="L500" t="s">
        <v>34</v>
      </c>
      <c r="M500">
        <f>IF(H500="Yes",G500*0.23,0)</f>
        <v>187015.76</v>
      </c>
      <c r="N500" s="15">
        <f>_xlfn.XLOOKUP(B500,'VAT Rates'!$D$7:$D$12,'VAT Rates'!$E$7:$E$12)</f>
        <v>0.24</v>
      </c>
      <c r="O500">
        <f>IF(H500="Yes",G500*N500,0)</f>
        <v>195146.88</v>
      </c>
      <c r="P500">
        <f>IF(H500="Yes",G500*(_xlfn.XLOOKUP(B500,'VAT Rates'!$D$7:$D$12,'VAT Rates'!$E$7:$E$12)),0)</f>
        <v>195146.88</v>
      </c>
      <c r="Q500" t="b">
        <f t="shared" si="7"/>
        <v>0</v>
      </c>
    </row>
    <row r="501" spans="1:17" x14ac:dyDescent="0.25">
      <c r="A501">
        <v>75656</v>
      </c>
      <c r="B501" t="s">
        <v>43</v>
      </c>
      <c r="C501" t="s">
        <v>25</v>
      </c>
      <c r="D501" s="11">
        <v>330</v>
      </c>
      <c r="E501">
        <v>3.5</v>
      </c>
      <c r="F501">
        <v>4</v>
      </c>
      <c r="G501">
        <f>D501*F501</f>
        <v>1320</v>
      </c>
      <c r="H501" t="s">
        <v>71</v>
      </c>
      <c r="I501">
        <f>(F501-E501)*D501</f>
        <v>165</v>
      </c>
      <c r="J501" s="9">
        <v>45870</v>
      </c>
      <c r="K501" t="s">
        <v>39</v>
      </c>
      <c r="L501" t="s">
        <v>33</v>
      </c>
      <c r="M501">
        <f>IF(H501="Yes",G501*0.23,0)</f>
        <v>0</v>
      </c>
      <c r="N501" s="15">
        <f>_xlfn.XLOOKUP(B501,'VAT Rates'!$D$7:$D$12,'VAT Rates'!$E$7:$E$12)</f>
        <v>0.21</v>
      </c>
      <c r="O501">
        <f>IF(H501="Yes",G501*N501,0)</f>
        <v>0</v>
      </c>
      <c r="P501">
        <f>IF(H501="Yes",G501*(_xlfn.XLOOKUP(B501,'VAT Rates'!$D$7:$D$12,'VAT Rates'!$E$7:$E$12)),0)</f>
        <v>0</v>
      </c>
      <c r="Q501" t="b">
        <f t="shared" si="7"/>
        <v>0</v>
      </c>
    </row>
    <row r="502" spans="1:17" x14ac:dyDescent="0.25">
      <c r="A502">
        <v>75754</v>
      </c>
      <c r="B502" t="s">
        <v>42</v>
      </c>
      <c r="C502" t="s">
        <v>35</v>
      </c>
      <c r="D502" s="11">
        <v>1038</v>
      </c>
      <c r="E502">
        <v>10.25</v>
      </c>
      <c r="F502">
        <v>11</v>
      </c>
      <c r="G502">
        <f>D502*F502</f>
        <v>11418</v>
      </c>
      <c r="H502" t="s">
        <v>71</v>
      </c>
      <c r="I502">
        <f>(F502-E502)*D502</f>
        <v>778.5</v>
      </c>
      <c r="J502" s="9">
        <v>45681</v>
      </c>
      <c r="K502" t="s">
        <v>40</v>
      </c>
      <c r="L502" t="s">
        <v>24</v>
      </c>
      <c r="M502">
        <f>IF(H502="Yes",G502*0.23,0)</f>
        <v>0</v>
      </c>
      <c r="N502" s="15">
        <f>_xlfn.XLOOKUP(B502,'VAT Rates'!$D$7:$D$12,'VAT Rates'!$E$7:$E$12)</f>
        <v>0.24</v>
      </c>
      <c r="O502">
        <f>IF(H502="Yes",G502*N502,0)</f>
        <v>0</v>
      </c>
      <c r="P502">
        <f>IF(H502="Yes",G502*(_xlfn.XLOOKUP(B502,'VAT Rates'!$D$7:$D$12,'VAT Rates'!$E$7:$E$12)),0)</f>
        <v>0</v>
      </c>
      <c r="Q502" t="b">
        <f t="shared" si="7"/>
        <v>0</v>
      </c>
    </row>
    <row r="503" spans="1:17" x14ac:dyDescent="0.25">
      <c r="A503">
        <v>75858</v>
      </c>
      <c r="B503" t="s">
        <v>29</v>
      </c>
      <c r="C503" t="s">
        <v>30</v>
      </c>
      <c r="D503" s="11">
        <v>1403</v>
      </c>
      <c r="E503">
        <v>5.86</v>
      </c>
      <c r="F503">
        <v>7</v>
      </c>
      <c r="G503">
        <f>D503*F503</f>
        <v>9821</v>
      </c>
      <c r="H503" t="s">
        <v>70</v>
      </c>
      <c r="I503">
        <f>(F503-E503)*D503</f>
        <v>1599.4199999999996</v>
      </c>
      <c r="J503" s="9">
        <v>45432</v>
      </c>
      <c r="K503" t="s">
        <v>40</v>
      </c>
      <c r="L503" t="s">
        <v>24</v>
      </c>
      <c r="M503">
        <f>IF(H503="Yes",G503*0.23,0)</f>
        <v>2258.83</v>
      </c>
      <c r="N503" s="15">
        <f>_xlfn.XLOOKUP(B503,'VAT Rates'!$D$7:$D$12,'VAT Rates'!$E$7:$E$12)</f>
        <v>0.2</v>
      </c>
      <c r="O503">
        <f>IF(H503="Yes",G503*N503,0)</f>
        <v>1964.2</v>
      </c>
      <c r="P503">
        <f>IF(H503="Yes",G503*(_xlfn.XLOOKUP(B503,'VAT Rates'!$D$7:$D$12,'VAT Rates'!$E$7:$E$12)),0)</f>
        <v>1964.2</v>
      </c>
      <c r="Q503" t="b">
        <f t="shared" si="7"/>
        <v>0</v>
      </c>
    </row>
    <row r="504" spans="1:17" x14ac:dyDescent="0.25">
      <c r="A504">
        <v>75990</v>
      </c>
      <c r="B504" t="s">
        <v>42</v>
      </c>
      <c r="C504" t="s">
        <v>35</v>
      </c>
      <c r="D504" s="11">
        <v>2689</v>
      </c>
      <c r="E504">
        <v>10.01</v>
      </c>
      <c r="F504">
        <v>14</v>
      </c>
      <c r="G504">
        <f>D504*F504</f>
        <v>37646</v>
      </c>
      <c r="H504" t="s">
        <v>71</v>
      </c>
      <c r="I504">
        <f>(F504-E504)*D504</f>
        <v>10729.11</v>
      </c>
      <c r="J504" s="9">
        <v>45733</v>
      </c>
      <c r="K504" t="s">
        <v>40</v>
      </c>
      <c r="L504" t="s">
        <v>24</v>
      </c>
      <c r="M504">
        <f>IF(H504="Yes",G504*0.23,0)</f>
        <v>0</v>
      </c>
      <c r="N504" s="15">
        <f>_xlfn.XLOOKUP(B504,'VAT Rates'!$D$7:$D$12,'VAT Rates'!$E$7:$E$12)</f>
        <v>0.24</v>
      </c>
      <c r="O504">
        <f>IF(H504="Yes",G504*N504,0)</f>
        <v>0</v>
      </c>
      <c r="P504">
        <f>IF(H504="Yes",G504*(_xlfn.XLOOKUP(B504,'VAT Rates'!$D$7:$D$12,'VAT Rates'!$E$7:$E$12)),0)</f>
        <v>0</v>
      </c>
      <c r="Q504" t="b">
        <f t="shared" si="7"/>
        <v>0</v>
      </c>
    </row>
    <row r="505" spans="1:17" x14ac:dyDescent="0.25">
      <c r="A505">
        <v>76135</v>
      </c>
      <c r="B505" t="s">
        <v>27</v>
      </c>
      <c r="C505" t="s">
        <v>38</v>
      </c>
      <c r="D505" s="11">
        <v>1350</v>
      </c>
      <c r="E505">
        <v>260.57</v>
      </c>
      <c r="F505">
        <v>329</v>
      </c>
      <c r="G505">
        <f>D505*F505</f>
        <v>444150</v>
      </c>
      <c r="H505" t="s">
        <v>71</v>
      </c>
      <c r="I505">
        <f>(F505-E505)*D505</f>
        <v>92380.500000000015</v>
      </c>
      <c r="J505" s="9">
        <v>45701</v>
      </c>
      <c r="K505" t="s">
        <v>40</v>
      </c>
      <c r="L505" t="s">
        <v>24</v>
      </c>
      <c r="M505">
        <f>IF(H505="Yes",G505*0.23,0)</f>
        <v>0</v>
      </c>
      <c r="N505" s="15">
        <f>_xlfn.XLOOKUP(B505,'VAT Rates'!$D$7:$D$12,'VAT Rates'!$E$7:$E$12)</f>
        <v>0.19</v>
      </c>
      <c r="O505">
        <f>IF(H505="Yes",G505*N505,0)</f>
        <v>0</v>
      </c>
      <c r="P505">
        <f>IF(H505="Yes",G505*(_xlfn.XLOOKUP(B505,'VAT Rates'!$D$7:$D$12,'VAT Rates'!$E$7:$E$12)),0)</f>
        <v>0</v>
      </c>
      <c r="Q505" t="b">
        <f t="shared" si="7"/>
        <v>0</v>
      </c>
    </row>
    <row r="506" spans="1:17" x14ac:dyDescent="0.25">
      <c r="A506">
        <v>76220</v>
      </c>
      <c r="B506" t="s">
        <v>42</v>
      </c>
      <c r="C506" t="s">
        <v>35</v>
      </c>
      <c r="D506" s="11">
        <v>260</v>
      </c>
      <c r="E506">
        <v>10.96</v>
      </c>
      <c r="F506">
        <v>13</v>
      </c>
      <c r="G506">
        <f>D506*F506</f>
        <v>3380</v>
      </c>
      <c r="H506" t="s">
        <v>71</v>
      </c>
      <c r="I506">
        <f>(F506-E506)*D506</f>
        <v>530.39999999999975</v>
      </c>
      <c r="J506" s="9">
        <v>45768</v>
      </c>
      <c r="K506" t="s">
        <v>41</v>
      </c>
      <c r="L506" t="s">
        <v>24</v>
      </c>
      <c r="M506">
        <f>IF(H506="Yes",G506*0.23,0)</f>
        <v>0</v>
      </c>
      <c r="N506" s="15">
        <f>_xlfn.XLOOKUP(B506,'VAT Rates'!$D$7:$D$12,'VAT Rates'!$E$7:$E$12)</f>
        <v>0.24</v>
      </c>
      <c r="O506">
        <f>IF(H506="Yes",G506*N506,0)</f>
        <v>0</v>
      </c>
      <c r="P506">
        <f>IF(H506="Yes",G506*(_xlfn.XLOOKUP(B506,'VAT Rates'!$D$7:$D$12,'VAT Rates'!$E$7:$E$12)),0)</f>
        <v>0</v>
      </c>
      <c r="Q506" t="b">
        <f t="shared" si="7"/>
        <v>0</v>
      </c>
    </row>
    <row r="507" spans="1:17" x14ac:dyDescent="0.25">
      <c r="A507">
        <v>76234</v>
      </c>
      <c r="B507" t="s">
        <v>32</v>
      </c>
      <c r="C507" t="s">
        <v>30</v>
      </c>
      <c r="D507" s="11">
        <v>711</v>
      </c>
      <c r="E507">
        <v>5.57</v>
      </c>
      <c r="F507">
        <v>9</v>
      </c>
      <c r="G507">
        <f>D507*F507</f>
        <v>6399</v>
      </c>
      <c r="H507" t="s">
        <v>71</v>
      </c>
      <c r="I507">
        <f>(F507-E507)*D507</f>
        <v>2438.73</v>
      </c>
      <c r="J507" s="9">
        <v>45597</v>
      </c>
      <c r="K507" t="s">
        <v>40</v>
      </c>
      <c r="L507" t="s">
        <v>28</v>
      </c>
      <c r="M507">
        <f>IF(H507="Yes",G507*0.23,0)</f>
        <v>0</v>
      </c>
      <c r="N507" s="15">
        <f>_xlfn.XLOOKUP(B507,'VAT Rates'!$D$7:$D$12,'VAT Rates'!$E$7:$E$12)</f>
        <v>0.23</v>
      </c>
      <c r="O507">
        <f>IF(H507="Yes",G507*N507,0)</f>
        <v>0</v>
      </c>
      <c r="P507">
        <f>IF(H507="Yes",G507*(_xlfn.XLOOKUP(B507,'VAT Rates'!$D$7:$D$12,'VAT Rates'!$E$7:$E$12)),0)</f>
        <v>0</v>
      </c>
      <c r="Q507" t="b">
        <f t="shared" si="7"/>
        <v>0</v>
      </c>
    </row>
    <row r="508" spans="1:17" x14ac:dyDescent="0.25">
      <c r="A508">
        <v>76243</v>
      </c>
      <c r="B508" t="s">
        <v>29</v>
      </c>
      <c r="C508" t="s">
        <v>35</v>
      </c>
      <c r="D508" s="11">
        <v>2101</v>
      </c>
      <c r="E508">
        <v>10.56</v>
      </c>
      <c r="F508">
        <v>12</v>
      </c>
      <c r="G508">
        <f>D508*F508</f>
        <v>25212</v>
      </c>
      <c r="H508" t="s">
        <v>70</v>
      </c>
      <c r="I508">
        <f>(F508-E508)*D508</f>
        <v>3025.4399999999991</v>
      </c>
      <c r="J508" s="9">
        <v>45189</v>
      </c>
      <c r="K508" t="s">
        <v>40</v>
      </c>
      <c r="L508" t="s">
        <v>28</v>
      </c>
      <c r="M508">
        <f>IF(H508="Yes",G508*0.23,0)</f>
        <v>5798.76</v>
      </c>
      <c r="N508" s="15">
        <f>_xlfn.XLOOKUP(B508,'VAT Rates'!$D$7:$D$12,'VAT Rates'!$E$7:$E$12)</f>
        <v>0.2</v>
      </c>
      <c r="O508">
        <f>IF(H508="Yes",G508*N508,0)</f>
        <v>5042.4000000000005</v>
      </c>
      <c r="P508">
        <f>IF(H508="Yes",G508*(_xlfn.XLOOKUP(B508,'VAT Rates'!$D$7:$D$12,'VAT Rates'!$E$7:$E$12)),0)</f>
        <v>5042.4000000000005</v>
      </c>
      <c r="Q508" t="b">
        <f t="shared" si="7"/>
        <v>0</v>
      </c>
    </row>
    <row r="509" spans="1:17" x14ac:dyDescent="0.25">
      <c r="A509">
        <v>76287</v>
      </c>
      <c r="B509" t="s">
        <v>43</v>
      </c>
      <c r="C509" t="s">
        <v>35</v>
      </c>
      <c r="D509" s="11">
        <v>2641</v>
      </c>
      <c r="E509">
        <v>10.27</v>
      </c>
      <c r="F509">
        <v>15</v>
      </c>
      <c r="G509">
        <f>D509*F509</f>
        <v>39615</v>
      </c>
      <c r="H509" t="s">
        <v>70</v>
      </c>
      <c r="I509">
        <f>(F509-E509)*D509</f>
        <v>12491.93</v>
      </c>
      <c r="J509" s="9">
        <v>45288</v>
      </c>
      <c r="K509" t="s">
        <v>41</v>
      </c>
      <c r="L509" t="s">
        <v>24</v>
      </c>
      <c r="M509">
        <f>IF(H509="Yes",G509*0.23,0)</f>
        <v>9111.4500000000007</v>
      </c>
      <c r="N509" s="15">
        <f>_xlfn.XLOOKUP(B509,'VAT Rates'!$D$7:$D$12,'VAT Rates'!$E$7:$E$12)</f>
        <v>0.21</v>
      </c>
      <c r="O509">
        <f>IF(H509="Yes",G509*N509,0)</f>
        <v>8319.15</v>
      </c>
      <c r="P509">
        <f>IF(H509="Yes",G509*(_xlfn.XLOOKUP(B509,'VAT Rates'!$D$7:$D$12,'VAT Rates'!$E$7:$E$12)),0)</f>
        <v>8319.15</v>
      </c>
      <c r="Q509" t="b">
        <f t="shared" si="7"/>
        <v>0</v>
      </c>
    </row>
    <row r="510" spans="1:17" x14ac:dyDescent="0.25">
      <c r="A510">
        <v>76341</v>
      </c>
      <c r="B510" t="s">
        <v>29</v>
      </c>
      <c r="C510" t="s">
        <v>37</v>
      </c>
      <c r="D510" s="11">
        <v>1227</v>
      </c>
      <c r="E510">
        <v>250.24</v>
      </c>
      <c r="F510">
        <v>273</v>
      </c>
      <c r="G510">
        <f>D510*F510</f>
        <v>334971</v>
      </c>
      <c r="H510" t="s">
        <v>71</v>
      </c>
      <c r="I510">
        <f>(F510-E510)*D510</f>
        <v>27926.51999999999</v>
      </c>
      <c r="J510" s="9">
        <v>45459</v>
      </c>
      <c r="K510" t="s">
        <v>40</v>
      </c>
      <c r="L510" t="s">
        <v>28</v>
      </c>
      <c r="M510">
        <f>IF(H510="Yes",G510*0.23,0)</f>
        <v>0</v>
      </c>
      <c r="N510" s="15">
        <f>_xlfn.XLOOKUP(B510,'VAT Rates'!$D$7:$D$12,'VAT Rates'!$E$7:$E$12)</f>
        <v>0.2</v>
      </c>
      <c r="O510">
        <f>IF(H510="Yes",G510*N510,0)</f>
        <v>0</v>
      </c>
      <c r="P510">
        <f>IF(H510="Yes",G510*(_xlfn.XLOOKUP(B510,'VAT Rates'!$D$7:$D$12,'VAT Rates'!$E$7:$E$12)),0)</f>
        <v>0</v>
      </c>
      <c r="Q510" t="b">
        <f t="shared" si="7"/>
        <v>0</v>
      </c>
    </row>
    <row r="511" spans="1:17" x14ac:dyDescent="0.25">
      <c r="A511">
        <v>76683</v>
      </c>
      <c r="B511" t="s">
        <v>27</v>
      </c>
      <c r="C511" t="s">
        <v>25</v>
      </c>
      <c r="D511" s="11">
        <v>1513</v>
      </c>
      <c r="E511">
        <v>3.31</v>
      </c>
      <c r="F511">
        <v>5</v>
      </c>
      <c r="G511">
        <f>D511*F511</f>
        <v>7565</v>
      </c>
      <c r="H511" t="s">
        <v>71</v>
      </c>
      <c r="I511">
        <f>(F511-E511)*D511</f>
        <v>2556.9699999999998</v>
      </c>
      <c r="J511" s="9">
        <v>45698</v>
      </c>
      <c r="K511" t="s">
        <v>41</v>
      </c>
      <c r="L511" t="s">
        <v>28</v>
      </c>
      <c r="M511">
        <f>IF(H511="Yes",G511*0.23,0)</f>
        <v>0</v>
      </c>
      <c r="N511" s="15">
        <f>_xlfn.XLOOKUP(B511,'VAT Rates'!$D$7:$D$12,'VAT Rates'!$E$7:$E$12)</f>
        <v>0.19</v>
      </c>
      <c r="O511">
        <f>IF(H511="Yes",G511*N511,0)</f>
        <v>0</v>
      </c>
      <c r="P511">
        <f>IF(H511="Yes",G511*(_xlfn.XLOOKUP(B511,'VAT Rates'!$D$7:$D$12,'VAT Rates'!$E$7:$E$12)),0)</f>
        <v>0</v>
      </c>
      <c r="Q511" t="b">
        <f t="shared" si="7"/>
        <v>0</v>
      </c>
    </row>
    <row r="512" spans="1:17" x14ac:dyDescent="0.25">
      <c r="A512">
        <v>76710</v>
      </c>
      <c r="B512" t="s">
        <v>27</v>
      </c>
      <c r="C512" t="s">
        <v>30</v>
      </c>
      <c r="D512" s="11">
        <v>1797</v>
      </c>
      <c r="E512">
        <v>5.53</v>
      </c>
      <c r="F512">
        <v>7</v>
      </c>
      <c r="G512">
        <f>D512*F512</f>
        <v>12579</v>
      </c>
      <c r="H512" t="s">
        <v>71</v>
      </c>
      <c r="I512">
        <f>(F512-E512)*D512</f>
        <v>2641.5899999999997</v>
      </c>
      <c r="J512" s="9">
        <v>45563</v>
      </c>
      <c r="K512" t="s">
        <v>39</v>
      </c>
      <c r="L512" t="s">
        <v>24</v>
      </c>
      <c r="M512">
        <f>IF(H512="Yes",G512*0.23,0)</f>
        <v>0</v>
      </c>
      <c r="N512" s="15">
        <f>_xlfn.XLOOKUP(B512,'VAT Rates'!$D$7:$D$12,'VAT Rates'!$E$7:$E$12)</f>
        <v>0.19</v>
      </c>
      <c r="O512">
        <f>IF(H512="Yes",G512*N512,0)</f>
        <v>0</v>
      </c>
      <c r="P512">
        <f>IF(H512="Yes",G512*(_xlfn.XLOOKUP(B512,'VAT Rates'!$D$7:$D$12,'VAT Rates'!$E$7:$E$12)),0)</f>
        <v>0</v>
      </c>
      <c r="Q512" t="b">
        <f t="shared" si="7"/>
        <v>0</v>
      </c>
    </row>
    <row r="513" spans="1:17" x14ac:dyDescent="0.25">
      <c r="A513">
        <v>76757</v>
      </c>
      <c r="B513" t="s">
        <v>29</v>
      </c>
      <c r="C513" t="s">
        <v>36</v>
      </c>
      <c r="D513" s="11">
        <v>1659</v>
      </c>
      <c r="E513">
        <v>120.55</v>
      </c>
      <c r="F513">
        <v>144</v>
      </c>
      <c r="G513">
        <f>D513*F513</f>
        <v>238896</v>
      </c>
      <c r="H513" t="s">
        <v>71</v>
      </c>
      <c r="I513">
        <f>(F513-E513)*D513</f>
        <v>38903.550000000003</v>
      </c>
      <c r="J513" s="9">
        <v>45652</v>
      </c>
      <c r="K513" t="s">
        <v>40</v>
      </c>
      <c r="L513" t="s">
        <v>34</v>
      </c>
      <c r="M513">
        <f>IF(H513="Yes",G513*0.23,0)</f>
        <v>0</v>
      </c>
      <c r="N513" s="15">
        <f>_xlfn.XLOOKUP(B513,'VAT Rates'!$D$7:$D$12,'VAT Rates'!$E$7:$E$12)</f>
        <v>0.2</v>
      </c>
      <c r="O513">
        <f>IF(H513="Yes",G513*N513,0)</f>
        <v>0</v>
      </c>
      <c r="P513">
        <f>IF(H513="Yes",G513*(_xlfn.XLOOKUP(B513,'VAT Rates'!$D$7:$D$12,'VAT Rates'!$E$7:$E$12)),0)</f>
        <v>0</v>
      </c>
      <c r="Q513" t="b">
        <f t="shared" si="7"/>
        <v>0</v>
      </c>
    </row>
    <row r="514" spans="1:17" x14ac:dyDescent="0.25">
      <c r="A514">
        <v>76758</v>
      </c>
      <c r="B514" t="s">
        <v>42</v>
      </c>
      <c r="C514" t="s">
        <v>38</v>
      </c>
      <c r="D514" s="11">
        <v>1727</v>
      </c>
      <c r="E514">
        <v>260.56</v>
      </c>
      <c r="F514">
        <v>370</v>
      </c>
      <c r="G514">
        <f>D514*F514</f>
        <v>638990</v>
      </c>
      <c r="H514" t="s">
        <v>70</v>
      </c>
      <c r="I514">
        <f>(F514-E514)*D514</f>
        <v>189002.88</v>
      </c>
      <c r="J514" s="9">
        <v>45550</v>
      </c>
      <c r="K514" t="s">
        <v>41</v>
      </c>
      <c r="L514" t="s">
        <v>24</v>
      </c>
      <c r="M514">
        <f>IF(H514="Yes",G514*0.23,0)</f>
        <v>146967.70000000001</v>
      </c>
      <c r="N514" s="15">
        <f>_xlfn.XLOOKUP(B514,'VAT Rates'!$D$7:$D$12,'VAT Rates'!$E$7:$E$12)</f>
        <v>0.24</v>
      </c>
      <c r="O514">
        <f>IF(H514="Yes",G514*N514,0)</f>
        <v>153357.6</v>
      </c>
      <c r="P514">
        <f>IF(H514="Yes",G514*(_xlfn.XLOOKUP(B514,'VAT Rates'!$D$7:$D$12,'VAT Rates'!$E$7:$E$12)),0)</f>
        <v>153357.6</v>
      </c>
      <c r="Q514" t="b">
        <f t="shared" si="7"/>
        <v>0</v>
      </c>
    </row>
    <row r="515" spans="1:17" x14ac:dyDescent="0.25">
      <c r="A515">
        <v>76766</v>
      </c>
      <c r="B515" t="s">
        <v>44</v>
      </c>
      <c r="C515" t="s">
        <v>25</v>
      </c>
      <c r="D515" s="11">
        <v>1496</v>
      </c>
      <c r="E515">
        <v>3.61</v>
      </c>
      <c r="F515">
        <v>4</v>
      </c>
      <c r="G515">
        <f>D515*F515</f>
        <v>5984</v>
      </c>
      <c r="H515" t="s">
        <v>71</v>
      </c>
      <c r="I515">
        <f>(F515-E515)*D515</f>
        <v>583.44000000000017</v>
      </c>
      <c r="J515" s="9">
        <v>45388</v>
      </c>
      <c r="K515" t="s">
        <v>41</v>
      </c>
      <c r="L515" t="s">
        <v>34</v>
      </c>
      <c r="M515">
        <f>IF(H515="Yes",G515*0.23,0)</f>
        <v>0</v>
      </c>
      <c r="N515" s="15">
        <f>_xlfn.XLOOKUP(B515,'VAT Rates'!$D$7:$D$12,'VAT Rates'!$E$7:$E$12)</f>
        <v>0.22</v>
      </c>
      <c r="O515">
        <f>IF(H515="Yes",G515*N515,0)</f>
        <v>0</v>
      </c>
      <c r="P515">
        <f>IF(H515="Yes",G515*(_xlfn.XLOOKUP(B515,'VAT Rates'!$D$7:$D$12,'VAT Rates'!$E$7:$E$12)),0)</f>
        <v>0</v>
      </c>
      <c r="Q515" t="b">
        <f t="shared" ref="Q515:Q578" si="8">AND(B515="Ireland",D515&gt;1000)</f>
        <v>0</v>
      </c>
    </row>
    <row r="516" spans="1:17" x14ac:dyDescent="0.25">
      <c r="A516">
        <v>76920</v>
      </c>
      <c r="B516" t="s">
        <v>44</v>
      </c>
      <c r="C516" t="s">
        <v>36</v>
      </c>
      <c r="D516" s="11">
        <v>3793</v>
      </c>
      <c r="E516">
        <v>120.22</v>
      </c>
      <c r="F516">
        <v>154</v>
      </c>
      <c r="G516">
        <f>D516*F516</f>
        <v>584122</v>
      </c>
      <c r="H516" t="s">
        <v>71</v>
      </c>
      <c r="I516">
        <f>(F516-E516)*D516</f>
        <v>128127.54000000001</v>
      </c>
      <c r="J516" s="9">
        <v>45534</v>
      </c>
      <c r="K516" t="s">
        <v>40</v>
      </c>
      <c r="L516" t="s">
        <v>34</v>
      </c>
      <c r="M516">
        <f>IF(H516="Yes",G516*0.23,0)</f>
        <v>0</v>
      </c>
      <c r="N516" s="15">
        <f>_xlfn.XLOOKUP(B516,'VAT Rates'!$D$7:$D$12,'VAT Rates'!$E$7:$E$12)</f>
        <v>0.22</v>
      </c>
      <c r="O516">
        <f>IF(H516="Yes",G516*N516,0)</f>
        <v>0</v>
      </c>
      <c r="P516">
        <f>IF(H516="Yes",G516*(_xlfn.XLOOKUP(B516,'VAT Rates'!$D$7:$D$12,'VAT Rates'!$E$7:$E$12)),0)</f>
        <v>0</v>
      </c>
      <c r="Q516" t="b">
        <f t="shared" si="8"/>
        <v>0</v>
      </c>
    </row>
    <row r="517" spans="1:17" x14ac:dyDescent="0.25">
      <c r="A517">
        <v>76952</v>
      </c>
      <c r="B517" t="s">
        <v>32</v>
      </c>
      <c r="C517" t="s">
        <v>30</v>
      </c>
      <c r="D517" s="11">
        <v>980</v>
      </c>
      <c r="E517">
        <v>5.72</v>
      </c>
      <c r="F517">
        <v>7</v>
      </c>
      <c r="G517">
        <f>D517*F517</f>
        <v>6860</v>
      </c>
      <c r="H517" t="s">
        <v>71</v>
      </c>
      <c r="I517">
        <f>(F517-E517)*D517</f>
        <v>1254.4000000000003</v>
      </c>
      <c r="J517" s="9">
        <v>45182</v>
      </c>
      <c r="K517" t="s">
        <v>40</v>
      </c>
      <c r="L517" t="s">
        <v>24</v>
      </c>
      <c r="M517">
        <f>IF(H517="Yes",G517*0.23,0)</f>
        <v>0</v>
      </c>
      <c r="N517" s="15">
        <f>_xlfn.XLOOKUP(B517,'VAT Rates'!$D$7:$D$12,'VAT Rates'!$E$7:$E$12)</f>
        <v>0.23</v>
      </c>
      <c r="O517">
        <f>IF(H517="Yes",G517*N517,0)</f>
        <v>0</v>
      </c>
      <c r="P517">
        <f>IF(H517="Yes",G517*(_xlfn.XLOOKUP(B517,'VAT Rates'!$D$7:$D$12,'VAT Rates'!$E$7:$E$12)),0)</f>
        <v>0</v>
      </c>
      <c r="Q517" t="b">
        <f t="shared" si="8"/>
        <v>0</v>
      </c>
    </row>
    <row r="518" spans="1:17" x14ac:dyDescent="0.25">
      <c r="A518">
        <v>76960</v>
      </c>
      <c r="B518" t="s">
        <v>27</v>
      </c>
      <c r="C518" t="s">
        <v>37</v>
      </c>
      <c r="D518" s="11">
        <v>888</v>
      </c>
      <c r="E518">
        <v>250.94</v>
      </c>
      <c r="F518">
        <v>292</v>
      </c>
      <c r="G518">
        <f>D518*F518</f>
        <v>259296</v>
      </c>
      <c r="H518" t="s">
        <v>70</v>
      </c>
      <c r="I518">
        <f>(F518-E518)*D518</f>
        <v>36461.279999999999</v>
      </c>
      <c r="J518" s="9">
        <v>45753</v>
      </c>
      <c r="K518" t="s">
        <v>26</v>
      </c>
      <c r="L518" t="s">
        <v>28</v>
      </c>
      <c r="M518">
        <f>IF(H518="Yes",G518*0.23,0)</f>
        <v>59638.080000000002</v>
      </c>
      <c r="N518" s="15">
        <f>_xlfn.XLOOKUP(B518,'VAT Rates'!$D$7:$D$12,'VAT Rates'!$E$7:$E$12)</f>
        <v>0.19</v>
      </c>
      <c r="O518">
        <f>IF(H518="Yes",G518*N518,0)</f>
        <v>49266.239999999998</v>
      </c>
      <c r="P518">
        <f>IF(H518="Yes",G518*(_xlfn.XLOOKUP(B518,'VAT Rates'!$D$7:$D$12,'VAT Rates'!$E$7:$E$12)),0)</f>
        <v>49266.239999999998</v>
      </c>
      <c r="Q518" t="b">
        <f t="shared" si="8"/>
        <v>0</v>
      </c>
    </row>
    <row r="519" spans="1:17" x14ac:dyDescent="0.25">
      <c r="A519">
        <v>77156</v>
      </c>
      <c r="B519" t="s">
        <v>44</v>
      </c>
      <c r="C519" t="s">
        <v>36</v>
      </c>
      <c r="D519" s="11">
        <v>598</v>
      </c>
      <c r="E519">
        <v>120.42</v>
      </c>
      <c r="F519">
        <v>165</v>
      </c>
      <c r="G519">
        <f>D519*F519</f>
        <v>98670</v>
      </c>
      <c r="H519" t="s">
        <v>71</v>
      </c>
      <c r="I519">
        <f>(F519-E519)*D519</f>
        <v>26658.84</v>
      </c>
      <c r="J519" s="9">
        <v>45651</v>
      </c>
      <c r="K519" t="s">
        <v>40</v>
      </c>
      <c r="L519" t="s">
        <v>31</v>
      </c>
      <c r="M519">
        <f>IF(H519="Yes",G519*0.23,0)</f>
        <v>0</v>
      </c>
      <c r="N519" s="15">
        <f>_xlfn.XLOOKUP(B519,'VAT Rates'!$D$7:$D$12,'VAT Rates'!$E$7:$E$12)</f>
        <v>0.22</v>
      </c>
      <c r="O519">
        <f>IF(H519="Yes",G519*N519,0)</f>
        <v>0</v>
      </c>
      <c r="P519">
        <f>IF(H519="Yes",G519*(_xlfn.XLOOKUP(B519,'VAT Rates'!$D$7:$D$12,'VAT Rates'!$E$7:$E$12)),0)</f>
        <v>0</v>
      </c>
      <c r="Q519" t="b">
        <f t="shared" si="8"/>
        <v>0</v>
      </c>
    </row>
    <row r="520" spans="1:17" x14ac:dyDescent="0.25">
      <c r="A520">
        <v>77275</v>
      </c>
      <c r="B520" t="s">
        <v>44</v>
      </c>
      <c r="C520" t="s">
        <v>36</v>
      </c>
      <c r="D520" s="11">
        <v>384</v>
      </c>
      <c r="E520">
        <v>120.2</v>
      </c>
      <c r="F520">
        <v>180</v>
      </c>
      <c r="G520">
        <f>D520*F520</f>
        <v>69120</v>
      </c>
      <c r="H520" t="s">
        <v>70</v>
      </c>
      <c r="I520">
        <f>(F520-E520)*D520</f>
        <v>22963.199999999997</v>
      </c>
      <c r="J520" s="9">
        <v>45491</v>
      </c>
      <c r="K520" t="s">
        <v>41</v>
      </c>
      <c r="L520" t="s">
        <v>28</v>
      </c>
      <c r="M520">
        <f>IF(H520="Yes",G520*0.23,0)</f>
        <v>15897.6</v>
      </c>
      <c r="N520" s="15">
        <f>_xlfn.XLOOKUP(B520,'VAT Rates'!$D$7:$D$12,'VAT Rates'!$E$7:$E$12)</f>
        <v>0.22</v>
      </c>
      <c r="O520">
        <f>IF(H520="Yes",G520*N520,0)</f>
        <v>15206.4</v>
      </c>
      <c r="P520">
        <f>IF(H520="Yes",G520*(_xlfn.XLOOKUP(B520,'VAT Rates'!$D$7:$D$12,'VAT Rates'!$E$7:$E$12)),0)</f>
        <v>15206.4</v>
      </c>
      <c r="Q520" t="b">
        <f t="shared" si="8"/>
        <v>0</v>
      </c>
    </row>
    <row r="521" spans="1:17" x14ac:dyDescent="0.25">
      <c r="A521">
        <v>77580</v>
      </c>
      <c r="B521" t="s">
        <v>43</v>
      </c>
      <c r="C521" t="s">
        <v>25</v>
      </c>
      <c r="D521" s="11">
        <v>1761</v>
      </c>
      <c r="E521">
        <v>3.55</v>
      </c>
      <c r="F521">
        <v>6</v>
      </c>
      <c r="G521">
        <f>D521*F521</f>
        <v>10566</v>
      </c>
      <c r="H521" t="s">
        <v>70</v>
      </c>
      <c r="I521">
        <f>(F521-E521)*D521</f>
        <v>4314.4500000000007</v>
      </c>
      <c r="J521" s="9">
        <v>45246</v>
      </c>
      <c r="K521" t="s">
        <v>40</v>
      </c>
      <c r="L521" t="s">
        <v>24</v>
      </c>
      <c r="M521">
        <f>IF(H521="Yes",G521*0.23,0)</f>
        <v>2430.1800000000003</v>
      </c>
      <c r="N521" s="15">
        <f>_xlfn.XLOOKUP(B521,'VAT Rates'!$D$7:$D$12,'VAT Rates'!$E$7:$E$12)</f>
        <v>0.21</v>
      </c>
      <c r="O521">
        <f>IF(H521="Yes",G521*N521,0)</f>
        <v>2218.86</v>
      </c>
      <c r="P521">
        <f>IF(H521="Yes",G521*(_xlfn.XLOOKUP(B521,'VAT Rates'!$D$7:$D$12,'VAT Rates'!$E$7:$E$12)),0)</f>
        <v>2218.86</v>
      </c>
      <c r="Q521" t="b">
        <f t="shared" si="8"/>
        <v>0</v>
      </c>
    </row>
    <row r="522" spans="1:17" x14ac:dyDescent="0.25">
      <c r="A522">
        <v>77620</v>
      </c>
      <c r="B522" t="s">
        <v>43</v>
      </c>
      <c r="C522" t="s">
        <v>37</v>
      </c>
      <c r="D522" s="11">
        <v>1867</v>
      </c>
      <c r="E522">
        <v>250.28</v>
      </c>
      <c r="F522">
        <v>366</v>
      </c>
      <c r="G522">
        <f>D522*F522</f>
        <v>683322</v>
      </c>
      <c r="H522" t="s">
        <v>70</v>
      </c>
      <c r="I522">
        <f>(F522-E522)*D522</f>
        <v>216049.24</v>
      </c>
      <c r="J522" s="9">
        <v>45228</v>
      </c>
      <c r="K522" t="s">
        <v>40</v>
      </c>
      <c r="L522" t="s">
        <v>34</v>
      </c>
      <c r="M522">
        <f>IF(H522="Yes",G522*0.23,0)</f>
        <v>157164.06</v>
      </c>
      <c r="N522" s="15">
        <f>_xlfn.XLOOKUP(B522,'VAT Rates'!$D$7:$D$12,'VAT Rates'!$E$7:$E$12)</f>
        <v>0.21</v>
      </c>
      <c r="O522">
        <f>IF(H522="Yes",G522*N522,0)</f>
        <v>143497.62</v>
      </c>
      <c r="P522">
        <f>IF(H522="Yes",G522*(_xlfn.XLOOKUP(B522,'VAT Rates'!$D$7:$D$12,'VAT Rates'!$E$7:$E$12)),0)</f>
        <v>143497.62</v>
      </c>
      <c r="Q522" t="b">
        <f t="shared" si="8"/>
        <v>0</v>
      </c>
    </row>
    <row r="523" spans="1:17" x14ac:dyDescent="0.25">
      <c r="A523">
        <v>77990</v>
      </c>
      <c r="B523" t="s">
        <v>29</v>
      </c>
      <c r="C523" t="s">
        <v>37</v>
      </c>
      <c r="D523" s="11">
        <v>2234</v>
      </c>
      <c r="E523">
        <v>250.26</v>
      </c>
      <c r="F523">
        <v>313</v>
      </c>
      <c r="G523">
        <f>D523*F523</f>
        <v>699242</v>
      </c>
      <c r="H523" t="s">
        <v>71</v>
      </c>
      <c r="I523">
        <f>(F523-E523)*D523</f>
        <v>140161.16000000003</v>
      </c>
      <c r="J523" s="9">
        <v>45460</v>
      </c>
      <c r="K523" t="s">
        <v>40</v>
      </c>
      <c r="L523" t="s">
        <v>31</v>
      </c>
      <c r="M523">
        <f>IF(H523="Yes",G523*0.23,0)</f>
        <v>0</v>
      </c>
      <c r="N523" s="15">
        <f>_xlfn.XLOOKUP(B523,'VAT Rates'!$D$7:$D$12,'VAT Rates'!$E$7:$E$12)</f>
        <v>0.2</v>
      </c>
      <c r="O523">
        <f>IF(H523="Yes",G523*N523,0)</f>
        <v>0</v>
      </c>
      <c r="P523">
        <f>IF(H523="Yes",G523*(_xlfn.XLOOKUP(B523,'VAT Rates'!$D$7:$D$12,'VAT Rates'!$E$7:$E$12)),0)</f>
        <v>0</v>
      </c>
      <c r="Q523" t="b">
        <f t="shared" si="8"/>
        <v>0</v>
      </c>
    </row>
    <row r="524" spans="1:17" x14ac:dyDescent="0.25">
      <c r="A524">
        <v>78006</v>
      </c>
      <c r="B524" t="s">
        <v>27</v>
      </c>
      <c r="C524" t="s">
        <v>30</v>
      </c>
      <c r="D524" s="11">
        <v>1958</v>
      </c>
      <c r="E524">
        <v>5.33</v>
      </c>
      <c r="F524">
        <v>7</v>
      </c>
      <c r="G524">
        <f>D524*F524</f>
        <v>13706</v>
      </c>
      <c r="H524" t="s">
        <v>70</v>
      </c>
      <c r="I524">
        <f>(F524-E524)*D524</f>
        <v>3269.8599999999997</v>
      </c>
      <c r="J524" s="9">
        <v>45546</v>
      </c>
      <c r="K524" t="s">
        <v>39</v>
      </c>
      <c r="L524" t="s">
        <v>24</v>
      </c>
      <c r="M524">
        <f>IF(H524="Yes",G524*0.23,0)</f>
        <v>3152.38</v>
      </c>
      <c r="N524" s="15">
        <f>_xlfn.XLOOKUP(B524,'VAT Rates'!$D$7:$D$12,'VAT Rates'!$E$7:$E$12)</f>
        <v>0.19</v>
      </c>
      <c r="O524">
        <f>IF(H524="Yes",G524*N524,0)</f>
        <v>2604.14</v>
      </c>
      <c r="P524">
        <f>IF(H524="Yes",G524*(_xlfn.XLOOKUP(B524,'VAT Rates'!$D$7:$D$12,'VAT Rates'!$E$7:$E$12)),0)</f>
        <v>2604.14</v>
      </c>
      <c r="Q524" t="b">
        <f t="shared" si="8"/>
        <v>0</v>
      </c>
    </row>
    <row r="525" spans="1:17" x14ac:dyDescent="0.25">
      <c r="A525">
        <v>78166</v>
      </c>
      <c r="B525" t="s">
        <v>32</v>
      </c>
      <c r="C525" t="s">
        <v>25</v>
      </c>
      <c r="D525" s="11">
        <v>1482</v>
      </c>
      <c r="E525">
        <v>3.68</v>
      </c>
      <c r="F525">
        <v>5</v>
      </c>
      <c r="G525">
        <f>D525*F525</f>
        <v>7410</v>
      </c>
      <c r="H525" t="s">
        <v>71</v>
      </c>
      <c r="I525">
        <f>(F525-E525)*D525</f>
        <v>1956.2399999999998</v>
      </c>
      <c r="J525" s="9">
        <v>45604</v>
      </c>
      <c r="K525" t="s">
        <v>41</v>
      </c>
      <c r="L525" t="s">
        <v>33</v>
      </c>
      <c r="M525">
        <f>IF(H525="Yes",G525*0.23,0)</f>
        <v>0</v>
      </c>
      <c r="N525" s="15">
        <f>_xlfn.XLOOKUP(B525,'VAT Rates'!$D$7:$D$12,'VAT Rates'!$E$7:$E$12)</f>
        <v>0.23</v>
      </c>
      <c r="O525">
        <f>IF(H525="Yes",G525*N525,0)</f>
        <v>0</v>
      </c>
      <c r="P525">
        <f>IF(H525="Yes",G525*(_xlfn.XLOOKUP(B525,'VAT Rates'!$D$7:$D$12,'VAT Rates'!$E$7:$E$12)),0)</f>
        <v>0</v>
      </c>
      <c r="Q525" t="b">
        <f t="shared" si="8"/>
        <v>1</v>
      </c>
    </row>
    <row r="526" spans="1:17" x14ac:dyDescent="0.25">
      <c r="A526">
        <v>78170</v>
      </c>
      <c r="B526" t="s">
        <v>42</v>
      </c>
      <c r="C526" t="s">
        <v>35</v>
      </c>
      <c r="D526" s="11">
        <v>380</v>
      </c>
      <c r="E526">
        <v>10.1</v>
      </c>
      <c r="F526">
        <v>12</v>
      </c>
      <c r="G526">
        <f>D526*F526</f>
        <v>4560</v>
      </c>
      <c r="H526" t="s">
        <v>71</v>
      </c>
      <c r="I526">
        <f>(F526-E526)*D526</f>
        <v>722.00000000000011</v>
      </c>
      <c r="J526" s="9">
        <v>45500</v>
      </c>
      <c r="K526" t="s">
        <v>41</v>
      </c>
      <c r="L526" t="s">
        <v>28</v>
      </c>
      <c r="M526">
        <f>IF(H526="Yes",G526*0.23,0)</f>
        <v>0</v>
      </c>
      <c r="N526" s="15">
        <f>_xlfn.XLOOKUP(B526,'VAT Rates'!$D$7:$D$12,'VAT Rates'!$E$7:$E$12)</f>
        <v>0.24</v>
      </c>
      <c r="O526">
        <f>IF(H526="Yes",G526*N526,0)</f>
        <v>0</v>
      </c>
      <c r="P526">
        <f>IF(H526="Yes",G526*(_xlfn.XLOOKUP(B526,'VAT Rates'!$D$7:$D$12,'VAT Rates'!$E$7:$E$12)),0)</f>
        <v>0</v>
      </c>
      <c r="Q526" t="b">
        <f t="shared" si="8"/>
        <v>0</v>
      </c>
    </row>
    <row r="527" spans="1:17" x14ac:dyDescent="0.25">
      <c r="A527">
        <v>78184</v>
      </c>
      <c r="B527" t="s">
        <v>29</v>
      </c>
      <c r="C527" t="s">
        <v>36</v>
      </c>
      <c r="D527" s="11">
        <v>1221</v>
      </c>
      <c r="E527">
        <v>120.5</v>
      </c>
      <c r="F527">
        <v>156</v>
      </c>
      <c r="G527">
        <f>D527*F527</f>
        <v>190476</v>
      </c>
      <c r="H527" t="s">
        <v>70</v>
      </c>
      <c r="I527">
        <f>(F527-E527)*D527</f>
        <v>43345.5</v>
      </c>
      <c r="J527" s="9">
        <v>45720</v>
      </c>
      <c r="K527" t="s">
        <v>40</v>
      </c>
      <c r="L527" t="s">
        <v>34</v>
      </c>
      <c r="M527">
        <f>IF(H527="Yes",G527*0.23,0)</f>
        <v>43809.48</v>
      </c>
      <c r="N527" s="15">
        <f>_xlfn.XLOOKUP(B527,'VAT Rates'!$D$7:$D$12,'VAT Rates'!$E$7:$E$12)</f>
        <v>0.2</v>
      </c>
      <c r="O527">
        <f>IF(H527="Yes",G527*N527,0)</f>
        <v>38095.200000000004</v>
      </c>
      <c r="P527">
        <f>IF(H527="Yes",G527*(_xlfn.XLOOKUP(B527,'VAT Rates'!$D$7:$D$12,'VAT Rates'!$E$7:$E$12)),0)</f>
        <v>38095.200000000004</v>
      </c>
      <c r="Q527" t="b">
        <f t="shared" si="8"/>
        <v>0</v>
      </c>
    </row>
    <row r="528" spans="1:17" x14ac:dyDescent="0.25">
      <c r="A528">
        <v>78244</v>
      </c>
      <c r="B528" t="s">
        <v>42</v>
      </c>
      <c r="C528" t="s">
        <v>36</v>
      </c>
      <c r="D528" s="11">
        <v>861</v>
      </c>
      <c r="E528">
        <v>120.09</v>
      </c>
      <c r="F528">
        <v>163</v>
      </c>
      <c r="G528">
        <f>D528*F528</f>
        <v>140343</v>
      </c>
      <c r="H528" t="s">
        <v>70</v>
      </c>
      <c r="I528">
        <f>(F528-E528)*D528</f>
        <v>36945.509999999995</v>
      </c>
      <c r="J528" s="9">
        <v>45243</v>
      </c>
      <c r="K528" t="s">
        <v>40</v>
      </c>
      <c r="L528" t="s">
        <v>33</v>
      </c>
      <c r="M528">
        <f>IF(H528="Yes",G528*0.23,0)</f>
        <v>32278.890000000003</v>
      </c>
      <c r="N528" s="15">
        <f>_xlfn.XLOOKUP(B528,'VAT Rates'!$D$7:$D$12,'VAT Rates'!$E$7:$E$12)</f>
        <v>0.24</v>
      </c>
      <c r="O528">
        <f>IF(H528="Yes",G528*N528,0)</f>
        <v>33682.32</v>
      </c>
      <c r="P528">
        <f>IF(H528="Yes",G528*(_xlfn.XLOOKUP(B528,'VAT Rates'!$D$7:$D$12,'VAT Rates'!$E$7:$E$12)),0)</f>
        <v>33682.32</v>
      </c>
      <c r="Q528" t="b">
        <f t="shared" si="8"/>
        <v>0</v>
      </c>
    </row>
    <row r="529" spans="1:17" x14ac:dyDescent="0.25">
      <c r="A529">
        <v>78263</v>
      </c>
      <c r="B529" t="s">
        <v>29</v>
      </c>
      <c r="C529" t="s">
        <v>36</v>
      </c>
      <c r="D529" s="11">
        <v>2177</v>
      </c>
      <c r="E529">
        <v>120.14</v>
      </c>
      <c r="F529">
        <v>176</v>
      </c>
      <c r="G529">
        <f>D529*F529</f>
        <v>383152</v>
      </c>
      <c r="H529" t="s">
        <v>71</v>
      </c>
      <c r="I529">
        <f>(F529-E529)*D529</f>
        <v>121607.22</v>
      </c>
      <c r="J529" s="9">
        <v>45344</v>
      </c>
      <c r="K529" t="s">
        <v>39</v>
      </c>
      <c r="L529" t="s">
        <v>24</v>
      </c>
      <c r="M529">
        <f>IF(H529="Yes",G529*0.23,0)</f>
        <v>0</v>
      </c>
      <c r="N529" s="15">
        <f>_xlfn.XLOOKUP(B529,'VAT Rates'!$D$7:$D$12,'VAT Rates'!$E$7:$E$12)</f>
        <v>0.2</v>
      </c>
      <c r="O529">
        <f>IF(H529="Yes",G529*N529,0)</f>
        <v>0</v>
      </c>
      <c r="P529">
        <f>IF(H529="Yes",G529*(_xlfn.XLOOKUP(B529,'VAT Rates'!$D$7:$D$12,'VAT Rates'!$E$7:$E$12)),0)</f>
        <v>0</v>
      </c>
      <c r="Q529" t="b">
        <f t="shared" si="8"/>
        <v>0</v>
      </c>
    </row>
    <row r="530" spans="1:17" x14ac:dyDescent="0.25">
      <c r="A530">
        <v>78500</v>
      </c>
      <c r="B530" t="s">
        <v>29</v>
      </c>
      <c r="C530" t="s">
        <v>37</v>
      </c>
      <c r="D530" s="11">
        <v>2177</v>
      </c>
      <c r="E530">
        <v>250.11</v>
      </c>
      <c r="F530">
        <v>308</v>
      </c>
      <c r="G530">
        <f>D530*F530</f>
        <v>670516</v>
      </c>
      <c r="H530" t="s">
        <v>71</v>
      </c>
      <c r="I530">
        <f>(F530-E530)*D530</f>
        <v>126026.52999999997</v>
      </c>
      <c r="J530" s="9">
        <v>45169</v>
      </c>
      <c r="K530" t="s">
        <v>39</v>
      </c>
      <c r="L530" t="s">
        <v>24</v>
      </c>
      <c r="M530">
        <f>IF(H530="Yes",G530*0.23,0)</f>
        <v>0</v>
      </c>
      <c r="N530" s="15">
        <f>_xlfn.XLOOKUP(B530,'VAT Rates'!$D$7:$D$12,'VAT Rates'!$E$7:$E$12)</f>
        <v>0.2</v>
      </c>
      <c r="O530">
        <f>IF(H530="Yes",G530*N530,0)</f>
        <v>0</v>
      </c>
      <c r="P530">
        <f>IF(H530="Yes",G530*(_xlfn.XLOOKUP(B530,'VAT Rates'!$D$7:$D$12,'VAT Rates'!$E$7:$E$12)),0)</f>
        <v>0</v>
      </c>
      <c r="Q530" t="b">
        <f t="shared" si="8"/>
        <v>0</v>
      </c>
    </row>
    <row r="531" spans="1:17" x14ac:dyDescent="0.25">
      <c r="A531">
        <v>78506</v>
      </c>
      <c r="B531" t="s">
        <v>32</v>
      </c>
      <c r="C531" t="s">
        <v>35</v>
      </c>
      <c r="D531" s="11">
        <v>1142</v>
      </c>
      <c r="E531">
        <v>10.46</v>
      </c>
      <c r="F531">
        <v>14</v>
      </c>
      <c r="G531">
        <f>D531*F531</f>
        <v>15988</v>
      </c>
      <c r="H531" t="s">
        <v>70</v>
      </c>
      <c r="I531">
        <f>(F531-E531)*D531</f>
        <v>4042.6799999999989</v>
      </c>
      <c r="J531" s="9">
        <v>45722</v>
      </c>
      <c r="K531" t="s">
        <v>39</v>
      </c>
      <c r="L531" t="s">
        <v>31</v>
      </c>
      <c r="M531">
        <f>IF(H531="Yes",G531*0.23,0)</f>
        <v>3677.2400000000002</v>
      </c>
      <c r="N531" s="15">
        <f>_xlfn.XLOOKUP(B531,'VAT Rates'!$D$7:$D$12,'VAT Rates'!$E$7:$E$12)</f>
        <v>0.23</v>
      </c>
      <c r="O531">
        <f>IF(H531="Yes",G531*N531,0)</f>
        <v>3677.2400000000002</v>
      </c>
      <c r="P531">
        <f>IF(H531="Yes",G531*(_xlfn.XLOOKUP(B531,'VAT Rates'!$D$7:$D$12,'VAT Rates'!$E$7:$E$12)),0)</f>
        <v>3677.2400000000002</v>
      </c>
      <c r="Q531" t="b">
        <f t="shared" si="8"/>
        <v>1</v>
      </c>
    </row>
    <row r="532" spans="1:17" x14ac:dyDescent="0.25">
      <c r="A532">
        <v>78612</v>
      </c>
      <c r="B532" t="s">
        <v>44</v>
      </c>
      <c r="C532" t="s">
        <v>35</v>
      </c>
      <c r="D532" s="11">
        <v>1614</v>
      </c>
      <c r="E532">
        <v>10.93</v>
      </c>
      <c r="F532">
        <v>13</v>
      </c>
      <c r="G532">
        <f>D532*F532</f>
        <v>20982</v>
      </c>
      <c r="H532" t="s">
        <v>70</v>
      </c>
      <c r="I532">
        <f>(F532-E532)*D532</f>
        <v>3340.9800000000005</v>
      </c>
      <c r="J532" s="9">
        <v>45768</v>
      </c>
      <c r="K532" t="s">
        <v>41</v>
      </c>
      <c r="L532" t="s">
        <v>28</v>
      </c>
      <c r="M532">
        <f>IF(H532="Yes",G532*0.23,0)</f>
        <v>4825.8600000000006</v>
      </c>
      <c r="N532" s="15">
        <f>_xlfn.XLOOKUP(B532,'VAT Rates'!$D$7:$D$12,'VAT Rates'!$E$7:$E$12)</f>
        <v>0.22</v>
      </c>
      <c r="O532">
        <f>IF(H532="Yes",G532*N532,0)</f>
        <v>4616.04</v>
      </c>
      <c r="P532">
        <f>IF(H532="Yes",G532*(_xlfn.XLOOKUP(B532,'VAT Rates'!$D$7:$D$12,'VAT Rates'!$E$7:$E$12)),0)</f>
        <v>4616.04</v>
      </c>
      <c r="Q532" t="b">
        <f t="shared" si="8"/>
        <v>0</v>
      </c>
    </row>
    <row r="533" spans="1:17" x14ac:dyDescent="0.25">
      <c r="A533">
        <v>78717</v>
      </c>
      <c r="B533" t="s">
        <v>43</v>
      </c>
      <c r="C533" t="s">
        <v>36</v>
      </c>
      <c r="D533" s="11">
        <v>1596</v>
      </c>
      <c r="E533">
        <v>120.89</v>
      </c>
      <c r="F533">
        <v>140</v>
      </c>
      <c r="G533">
        <f>D533*F533</f>
        <v>223440</v>
      </c>
      <c r="H533" t="s">
        <v>70</v>
      </c>
      <c r="I533">
        <f>(F533-E533)*D533</f>
        <v>30499.559999999998</v>
      </c>
      <c r="J533" s="9">
        <v>45547</v>
      </c>
      <c r="K533" t="s">
        <v>41</v>
      </c>
      <c r="L533" t="s">
        <v>33</v>
      </c>
      <c r="M533">
        <f>IF(H533="Yes",G533*0.23,0)</f>
        <v>51391.200000000004</v>
      </c>
      <c r="N533" s="15">
        <f>_xlfn.XLOOKUP(B533,'VAT Rates'!$D$7:$D$12,'VAT Rates'!$E$7:$E$12)</f>
        <v>0.21</v>
      </c>
      <c r="O533">
        <f>IF(H533="Yes",G533*N533,0)</f>
        <v>46922.400000000001</v>
      </c>
      <c r="P533">
        <f>IF(H533="Yes",G533*(_xlfn.XLOOKUP(B533,'VAT Rates'!$D$7:$D$12,'VAT Rates'!$E$7:$E$12)),0)</f>
        <v>46922.400000000001</v>
      </c>
      <c r="Q533" t="b">
        <f t="shared" si="8"/>
        <v>0</v>
      </c>
    </row>
    <row r="534" spans="1:17" x14ac:dyDescent="0.25">
      <c r="A534">
        <v>78772</v>
      </c>
      <c r="B534" t="s">
        <v>29</v>
      </c>
      <c r="C534" t="s">
        <v>37</v>
      </c>
      <c r="D534" s="11">
        <v>787</v>
      </c>
      <c r="E534">
        <v>250.99</v>
      </c>
      <c r="F534">
        <v>319</v>
      </c>
      <c r="G534">
        <f>D534*F534</f>
        <v>251053</v>
      </c>
      <c r="H534" t="s">
        <v>70</v>
      </c>
      <c r="I534">
        <f>(F534-E534)*D534</f>
        <v>53523.869999999995</v>
      </c>
      <c r="J534" s="9">
        <v>45776</v>
      </c>
      <c r="K534" t="s">
        <v>39</v>
      </c>
      <c r="L534" t="s">
        <v>33</v>
      </c>
      <c r="M534">
        <f>IF(H534="Yes",G534*0.23,0)</f>
        <v>57742.19</v>
      </c>
      <c r="N534" s="15">
        <f>_xlfn.XLOOKUP(B534,'VAT Rates'!$D$7:$D$12,'VAT Rates'!$E$7:$E$12)</f>
        <v>0.2</v>
      </c>
      <c r="O534">
        <f>IF(H534="Yes",G534*N534,0)</f>
        <v>50210.600000000006</v>
      </c>
      <c r="P534">
        <f>IF(H534="Yes",G534*(_xlfn.XLOOKUP(B534,'VAT Rates'!$D$7:$D$12,'VAT Rates'!$E$7:$E$12)),0)</f>
        <v>50210.600000000006</v>
      </c>
      <c r="Q534" t="b">
        <f t="shared" si="8"/>
        <v>0</v>
      </c>
    </row>
    <row r="535" spans="1:17" x14ac:dyDescent="0.25">
      <c r="A535">
        <v>78783</v>
      </c>
      <c r="B535" t="s">
        <v>44</v>
      </c>
      <c r="C535" t="s">
        <v>35</v>
      </c>
      <c r="D535" s="11">
        <v>2363</v>
      </c>
      <c r="E535">
        <v>10.58</v>
      </c>
      <c r="F535">
        <v>16</v>
      </c>
      <c r="G535">
        <f>D535*F535</f>
        <v>37808</v>
      </c>
      <c r="H535" t="s">
        <v>70</v>
      </c>
      <c r="I535">
        <f>(F535-E535)*D535</f>
        <v>12807.46</v>
      </c>
      <c r="J535" s="9">
        <v>45422</v>
      </c>
      <c r="K535" t="s">
        <v>39</v>
      </c>
      <c r="L535" t="s">
        <v>28</v>
      </c>
      <c r="M535">
        <f>IF(H535="Yes",G535*0.23,0)</f>
        <v>8695.84</v>
      </c>
      <c r="N535" s="15">
        <f>_xlfn.XLOOKUP(B535,'VAT Rates'!$D$7:$D$12,'VAT Rates'!$E$7:$E$12)</f>
        <v>0.22</v>
      </c>
      <c r="O535">
        <f>IF(H535="Yes",G535*N535,0)</f>
        <v>8317.76</v>
      </c>
      <c r="P535">
        <f>IF(H535="Yes",G535*(_xlfn.XLOOKUP(B535,'VAT Rates'!$D$7:$D$12,'VAT Rates'!$E$7:$E$12)),0)</f>
        <v>8317.76</v>
      </c>
      <c r="Q535" t="b">
        <f t="shared" si="8"/>
        <v>0</v>
      </c>
    </row>
    <row r="536" spans="1:17" x14ac:dyDescent="0.25">
      <c r="A536">
        <v>78784</v>
      </c>
      <c r="B536" t="s">
        <v>29</v>
      </c>
      <c r="C536" t="s">
        <v>30</v>
      </c>
      <c r="D536" s="11">
        <v>1287</v>
      </c>
      <c r="E536">
        <v>5.95</v>
      </c>
      <c r="F536">
        <v>7</v>
      </c>
      <c r="G536">
        <f>D536*F536</f>
        <v>9009</v>
      </c>
      <c r="H536" t="s">
        <v>71</v>
      </c>
      <c r="I536">
        <f>(F536-E536)*D536</f>
        <v>1351.3499999999997</v>
      </c>
      <c r="J536" s="9">
        <v>45362</v>
      </c>
      <c r="K536" t="s">
        <v>39</v>
      </c>
      <c r="L536" t="s">
        <v>33</v>
      </c>
      <c r="M536">
        <f>IF(H536="Yes",G536*0.23,0)</f>
        <v>0</v>
      </c>
      <c r="N536" s="15">
        <f>_xlfn.XLOOKUP(B536,'VAT Rates'!$D$7:$D$12,'VAT Rates'!$E$7:$E$12)</f>
        <v>0.2</v>
      </c>
      <c r="O536">
        <f>IF(H536="Yes",G536*N536,0)</f>
        <v>0</v>
      </c>
      <c r="P536">
        <f>IF(H536="Yes",G536*(_xlfn.XLOOKUP(B536,'VAT Rates'!$D$7:$D$12,'VAT Rates'!$E$7:$E$12)),0)</f>
        <v>0</v>
      </c>
      <c r="Q536" t="b">
        <f t="shared" si="8"/>
        <v>0</v>
      </c>
    </row>
    <row r="537" spans="1:17" x14ac:dyDescent="0.25">
      <c r="A537">
        <v>78939</v>
      </c>
      <c r="B537" t="s">
        <v>27</v>
      </c>
      <c r="C537" t="s">
        <v>35</v>
      </c>
      <c r="D537" s="11">
        <v>1123</v>
      </c>
      <c r="E537">
        <v>10.08</v>
      </c>
      <c r="F537">
        <v>11</v>
      </c>
      <c r="G537">
        <f>D537*F537</f>
        <v>12353</v>
      </c>
      <c r="H537" t="s">
        <v>70</v>
      </c>
      <c r="I537">
        <f>(F537-E537)*D537</f>
        <v>1033.1599999999999</v>
      </c>
      <c r="J537" s="9">
        <v>45158</v>
      </c>
      <c r="K537" t="s">
        <v>40</v>
      </c>
      <c r="L537" t="s">
        <v>34</v>
      </c>
      <c r="M537">
        <f>IF(H537="Yes",G537*0.23,0)</f>
        <v>2841.19</v>
      </c>
      <c r="N537" s="15">
        <f>_xlfn.XLOOKUP(B537,'VAT Rates'!$D$7:$D$12,'VAT Rates'!$E$7:$E$12)</f>
        <v>0.19</v>
      </c>
      <c r="O537">
        <f>IF(H537="Yes",G537*N537,0)</f>
        <v>2347.0700000000002</v>
      </c>
      <c r="P537">
        <f>IF(H537="Yes",G537*(_xlfn.XLOOKUP(B537,'VAT Rates'!$D$7:$D$12,'VAT Rates'!$E$7:$E$12)),0)</f>
        <v>2347.0700000000002</v>
      </c>
      <c r="Q537" t="b">
        <f t="shared" si="8"/>
        <v>0</v>
      </c>
    </row>
    <row r="538" spans="1:17" x14ac:dyDescent="0.25">
      <c r="A538">
        <v>78945</v>
      </c>
      <c r="B538" t="s">
        <v>29</v>
      </c>
      <c r="C538" t="s">
        <v>25</v>
      </c>
      <c r="D538" s="11">
        <v>1023</v>
      </c>
      <c r="E538">
        <v>3.24</v>
      </c>
      <c r="F538">
        <v>4</v>
      </c>
      <c r="G538">
        <f>D538*F538</f>
        <v>4092</v>
      </c>
      <c r="H538" t="s">
        <v>71</v>
      </c>
      <c r="I538">
        <f>(F538-E538)*D538</f>
        <v>777.47999999999979</v>
      </c>
      <c r="J538" s="9">
        <v>45441</v>
      </c>
      <c r="K538" t="s">
        <v>41</v>
      </c>
      <c r="L538" t="s">
        <v>33</v>
      </c>
      <c r="M538">
        <f>IF(H538="Yes",G538*0.23,0)</f>
        <v>0</v>
      </c>
      <c r="N538" s="15">
        <f>_xlfn.XLOOKUP(B538,'VAT Rates'!$D$7:$D$12,'VAT Rates'!$E$7:$E$12)</f>
        <v>0.2</v>
      </c>
      <c r="O538">
        <f>IF(H538="Yes",G538*N538,0)</f>
        <v>0</v>
      </c>
      <c r="P538">
        <f>IF(H538="Yes",G538*(_xlfn.XLOOKUP(B538,'VAT Rates'!$D$7:$D$12,'VAT Rates'!$E$7:$E$12)),0)</f>
        <v>0</v>
      </c>
      <c r="Q538" t="b">
        <f t="shared" si="8"/>
        <v>0</v>
      </c>
    </row>
    <row r="539" spans="1:17" x14ac:dyDescent="0.25">
      <c r="A539">
        <v>79056</v>
      </c>
      <c r="B539" t="s">
        <v>44</v>
      </c>
      <c r="C539" t="s">
        <v>25</v>
      </c>
      <c r="D539" s="11">
        <v>1560</v>
      </c>
      <c r="E539">
        <v>3.51</v>
      </c>
      <c r="F539">
        <v>6</v>
      </c>
      <c r="G539">
        <f>D539*F539</f>
        <v>9360</v>
      </c>
      <c r="H539" t="s">
        <v>71</v>
      </c>
      <c r="I539">
        <f>(F539-E539)*D539</f>
        <v>3884.4000000000005</v>
      </c>
      <c r="J539" s="9">
        <v>45719</v>
      </c>
      <c r="K539" t="s">
        <v>41</v>
      </c>
      <c r="L539" t="s">
        <v>28</v>
      </c>
      <c r="M539">
        <f>IF(H539="Yes",G539*0.23,0)</f>
        <v>0</v>
      </c>
      <c r="N539" s="15">
        <f>_xlfn.XLOOKUP(B539,'VAT Rates'!$D$7:$D$12,'VAT Rates'!$E$7:$E$12)</f>
        <v>0.22</v>
      </c>
      <c r="O539">
        <f>IF(H539="Yes",G539*N539,0)</f>
        <v>0</v>
      </c>
      <c r="P539">
        <f>IF(H539="Yes",G539*(_xlfn.XLOOKUP(B539,'VAT Rates'!$D$7:$D$12,'VAT Rates'!$E$7:$E$12)),0)</f>
        <v>0</v>
      </c>
      <c r="Q539" t="b">
        <f t="shared" si="8"/>
        <v>0</v>
      </c>
    </row>
    <row r="540" spans="1:17" x14ac:dyDescent="0.25">
      <c r="A540">
        <v>79389</v>
      </c>
      <c r="B540" t="s">
        <v>43</v>
      </c>
      <c r="C540" t="s">
        <v>38</v>
      </c>
      <c r="D540" s="11">
        <v>615</v>
      </c>
      <c r="E540">
        <v>260.74</v>
      </c>
      <c r="F540">
        <v>324</v>
      </c>
      <c r="G540">
        <f>D540*F540</f>
        <v>199260</v>
      </c>
      <c r="H540" t="s">
        <v>71</v>
      </c>
      <c r="I540">
        <f>(F540-E540)*D540</f>
        <v>38904.899999999994</v>
      </c>
      <c r="J540" s="9">
        <v>45656</v>
      </c>
      <c r="K540" t="s">
        <v>26</v>
      </c>
      <c r="L540" t="s">
        <v>28</v>
      </c>
      <c r="M540">
        <f>IF(H540="Yes",G540*0.23,0)</f>
        <v>0</v>
      </c>
      <c r="N540" s="15">
        <f>_xlfn.XLOOKUP(B540,'VAT Rates'!$D$7:$D$12,'VAT Rates'!$E$7:$E$12)</f>
        <v>0.21</v>
      </c>
      <c r="O540">
        <f>IF(H540="Yes",G540*N540,0)</f>
        <v>0</v>
      </c>
      <c r="P540">
        <f>IF(H540="Yes",G540*(_xlfn.XLOOKUP(B540,'VAT Rates'!$D$7:$D$12,'VAT Rates'!$E$7:$E$12)),0)</f>
        <v>0</v>
      </c>
      <c r="Q540" t="b">
        <f t="shared" si="8"/>
        <v>0</v>
      </c>
    </row>
    <row r="541" spans="1:17" x14ac:dyDescent="0.25">
      <c r="A541">
        <v>79449</v>
      </c>
      <c r="B541" t="s">
        <v>44</v>
      </c>
      <c r="C541" t="s">
        <v>38</v>
      </c>
      <c r="D541" s="11">
        <v>1630</v>
      </c>
      <c r="E541">
        <v>260.49</v>
      </c>
      <c r="F541">
        <v>264</v>
      </c>
      <c r="G541">
        <f>D541*F541</f>
        <v>430320</v>
      </c>
      <c r="H541" t="s">
        <v>70</v>
      </c>
      <c r="I541">
        <f>(F541-E541)*D541</f>
        <v>5721.2999999999847</v>
      </c>
      <c r="J541" s="9">
        <v>45236</v>
      </c>
      <c r="K541" t="s">
        <v>40</v>
      </c>
      <c r="L541" t="s">
        <v>28</v>
      </c>
      <c r="M541">
        <f>IF(H541="Yes",G541*0.23,0)</f>
        <v>98973.6</v>
      </c>
      <c r="N541" s="15">
        <f>_xlfn.XLOOKUP(B541,'VAT Rates'!$D$7:$D$12,'VAT Rates'!$E$7:$E$12)</f>
        <v>0.22</v>
      </c>
      <c r="O541">
        <f>IF(H541="Yes",G541*N541,0)</f>
        <v>94670.399999999994</v>
      </c>
      <c r="P541">
        <f>IF(H541="Yes",G541*(_xlfn.XLOOKUP(B541,'VAT Rates'!$D$7:$D$12,'VAT Rates'!$E$7:$E$12)),0)</f>
        <v>94670.399999999994</v>
      </c>
      <c r="Q541" t="b">
        <f t="shared" si="8"/>
        <v>0</v>
      </c>
    </row>
    <row r="542" spans="1:17" x14ac:dyDescent="0.25">
      <c r="A542">
        <v>79515</v>
      </c>
      <c r="B542" t="s">
        <v>43</v>
      </c>
      <c r="C542" t="s">
        <v>37</v>
      </c>
      <c r="D542" s="11">
        <v>1153</v>
      </c>
      <c r="E542">
        <v>250.36</v>
      </c>
      <c r="F542">
        <v>341</v>
      </c>
      <c r="G542">
        <f>D542*F542</f>
        <v>393173</v>
      </c>
      <c r="H542" t="s">
        <v>70</v>
      </c>
      <c r="I542">
        <f>(F542-E542)*D542</f>
        <v>104507.91999999998</v>
      </c>
      <c r="J542" s="9">
        <v>45785</v>
      </c>
      <c r="K542" t="s">
        <v>40</v>
      </c>
      <c r="L542" t="s">
        <v>28</v>
      </c>
      <c r="M542">
        <f>IF(H542="Yes",G542*0.23,0)</f>
        <v>90429.790000000008</v>
      </c>
      <c r="N542" s="15">
        <f>_xlfn.XLOOKUP(B542,'VAT Rates'!$D$7:$D$12,'VAT Rates'!$E$7:$E$12)</f>
        <v>0.21</v>
      </c>
      <c r="O542">
        <f>IF(H542="Yes",G542*N542,0)</f>
        <v>82566.33</v>
      </c>
      <c r="P542">
        <f>IF(H542="Yes",G542*(_xlfn.XLOOKUP(B542,'VAT Rates'!$D$7:$D$12,'VAT Rates'!$E$7:$E$12)),0)</f>
        <v>82566.33</v>
      </c>
      <c r="Q542" t="b">
        <f t="shared" si="8"/>
        <v>0</v>
      </c>
    </row>
    <row r="543" spans="1:17" x14ac:dyDescent="0.25">
      <c r="A543">
        <v>79601</v>
      </c>
      <c r="B543" t="s">
        <v>44</v>
      </c>
      <c r="C543" t="s">
        <v>35</v>
      </c>
      <c r="D543" s="11">
        <v>2729</v>
      </c>
      <c r="E543">
        <v>10.62</v>
      </c>
      <c r="F543">
        <v>13</v>
      </c>
      <c r="G543">
        <f>D543*F543</f>
        <v>35477</v>
      </c>
      <c r="H543" t="s">
        <v>70</v>
      </c>
      <c r="I543">
        <f>(F543-E543)*D543</f>
        <v>6495.0200000000023</v>
      </c>
      <c r="J543" s="9">
        <v>45428</v>
      </c>
      <c r="K543" t="s">
        <v>39</v>
      </c>
      <c r="L543" t="s">
        <v>33</v>
      </c>
      <c r="M543">
        <f>IF(H543="Yes",G543*0.23,0)</f>
        <v>8159.71</v>
      </c>
      <c r="N543" s="15">
        <f>_xlfn.XLOOKUP(B543,'VAT Rates'!$D$7:$D$12,'VAT Rates'!$E$7:$E$12)</f>
        <v>0.22</v>
      </c>
      <c r="O543">
        <f>IF(H543="Yes",G543*N543,0)</f>
        <v>7804.94</v>
      </c>
      <c r="P543">
        <f>IF(H543="Yes",G543*(_xlfn.XLOOKUP(B543,'VAT Rates'!$D$7:$D$12,'VAT Rates'!$E$7:$E$12)),0)</f>
        <v>7804.94</v>
      </c>
      <c r="Q543" t="b">
        <f t="shared" si="8"/>
        <v>0</v>
      </c>
    </row>
    <row r="544" spans="1:17" x14ac:dyDescent="0.25">
      <c r="A544">
        <v>79740</v>
      </c>
      <c r="B544" t="s">
        <v>42</v>
      </c>
      <c r="C544" t="s">
        <v>38</v>
      </c>
      <c r="D544" s="11">
        <v>2039</v>
      </c>
      <c r="E544">
        <v>260.29000000000002</v>
      </c>
      <c r="F544">
        <v>295</v>
      </c>
      <c r="G544">
        <f>D544*F544</f>
        <v>601505</v>
      </c>
      <c r="H544" t="s">
        <v>71</v>
      </c>
      <c r="I544">
        <f>(F544-E544)*D544</f>
        <v>70773.689999999959</v>
      </c>
      <c r="J544" s="9">
        <v>45490</v>
      </c>
      <c r="K544" t="s">
        <v>41</v>
      </c>
      <c r="L544" t="s">
        <v>24</v>
      </c>
      <c r="M544">
        <f>IF(H544="Yes",G544*0.23,0)</f>
        <v>0</v>
      </c>
      <c r="N544" s="15">
        <f>_xlfn.XLOOKUP(B544,'VAT Rates'!$D$7:$D$12,'VAT Rates'!$E$7:$E$12)</f>
        <v>0.24</v>
      </c>
      <c r="O544">
        <f>IF(H544="Yes",G544*N544,0)</f>
        <v>0</v>
      </c>
      <c r="P544">
        <f>IF(H544="Yes",G544*(_xlfn.XLOOKUP(B544,'VAT Rates'!$D$7:$D$12,'VAT Rates'!$E$7:$E$12)),0)</f>
        <v>0</v>
      </c>
      <c r="Q544" t="b">
        <f t="shared" si="8"/>
        <v>0</v>
      </c>
    </row>
    <row r="545" spans="1:17" x14ac:dyDescent="0.25">
      <c r="A545">
        <v>79904</v>
      </c>
      <c r="B545" t="s">
        <v>29</v>
      </c>
      <c r="C545" t="s">
        <v>30</v>
      </c>
      <c r="D545" s="11">
        <v>293</v>
      </c>
      <c r="E545">
        <v>5.48</v>
      </c>
      <c r="F545">
        <v>7</v>
      </c>
      <c r="G545">
        <f>D545*F545</f>
        <v>2051</v>
      </c>
      <c r="H545" t="s">
        <v>70</v>
      </c>
      <c r="I545">
        <f>(F545-E545)*D545</f>
        <v>445.3599999999999</v>
      </c>
      <c r="J545" s="9">
        <v>45728</v>
      </c>
      <c r="K545" t="s">
        <v>41</v>
      </c>
      <c r="L545" t="s">
        <v>24</v>
      </c>
      <c r="M545">
        <f>IF(H545="Yes",G545*0.23,0)</f>
        <v>471.73</v>
      </c>
      <c r="N545" s="15">
        <f>_xlfn.XLOOKUP(B545,'VAT Rates'!$D$7:$D$12,'VAT Rates'!$E$7:$E$12)</f>
        <v>0.2</v>
      </c>
      <c r="O545">
        <f>IF(H545="Yes",G545*N545,0)</f>
        <v>410.20000000000005</v>
      </c>
      <c r="P545">
        <f>IF(H545="Yes",G545*(_xlfn.XLOOKUP(B545,'VAT Rates'!$D$7:$D$12,'VAT Rates'!$E$7:$E$12)),0)</f>
        <v>410.20000000000005</v>
      </c>
      <c r="Q545" t="b">
        <f t="shared" si="8"/>
        <v>0</v>
      </c>
    </row>
    <row r="546" spans="1:17" x14ac:dyDescent="0.25">
      <c r="A546">
        <v>79925</v>
      </c>
      <c r="B546" t="s">
        <v>43</v>
      </c>
      <c r="C546" t="s">
        <v>30</v>
      </c>
      <c r="D546" s="11">
        <v>1562</v>
      </c>
      <c r="E546">
        <v>5.7</v>
      </c>
      <c r="F546">
        <v>7</v>
      </c>
      <c r="G546">
        <f>D546*F546</f>
        <v>10934</v>
      </c>
      <c r="H546" t="s">
        <v>70</v>
      </c>
      <c r="I546">
        <f>(F546-E546)*D546</f>
        <v>2030.5999999999997</v>
      </c>
      <c r="J546" s="9">
        <v>45256</v>
      </c>
      <c r="K546" t="s">
        <v>40</v>
      </c>
      <c r="L546" t="s">
        <v>34</v>
      </c>
      <c r="M546">
        <f>IF(H546="Yes",G546*0.23,0)</f>
        <v>2514.8200000000002</v>
      </c>
      <c r="N546" s="15">
        <f>_xlfn.XLOOKUP(B546,'VAT Rates'!$D$7:$D$12,'VAT Rates'!$E$7:$E$12)</f>
        <v>0.21</v>
      </c>
      <c r="O546">
        <f>IF(H546="Yes",G546*N546,0)</f>
        <v>2296.14</v>
      </c>
      <c r="P546">
        <f>IF(H546="Yes",G546*(_xlfn.XLOOKUP(B546,'VAT Rates'!$D$7:$D$12,'VAT Rates'!$E$7:$E$12)),0)</f>
        <v>2296.14</v>
      </c>
      <c r="Q546" t="b">
        <f t="shared" si="8"/>
        <v>0</v>
      </c>
    </row>
    <row r="547" spans="1:17" x14ac:dyDescent="0.25">
      <c r="A547">
        <v>80499</v>
      </c>
      <c r="B547" t="s">
        <v>42</v>
      </c>
      <c r="C547" t="s">
        <v>35</v>
      </c>
      <c r="D547" s="11">
        <v>1138</v>
      </c>
      <c r="E547">
        <v>10.77</v>
      </c>
      <c r="F547">
        <v>11</v>
      </c>
      <c r="G547">
        <f>D547*F547</f>
        <v>12518</v>
      </c>
      <c r="H547" t="s">
        <v>71</v>
      </c>
      <c r="I547">
        <f>(F547-E547)*D547</f>
        <v>261.74000000000046</v>
      </c>
      <c r="J547" s="9">
        <v>45824</v>
      </c>
      <c r="K547" t="s">
        <v>39</v>
      </c>
      <c r="L547" t="s">
        <v>33</v>
      </c>
      <c r="M547">
        <f>IF(H547="Yes",G547*0.23,0)</f>
        <v>0</v>
      </c>
      <c r="N547" s="15">
        <f>_xlfn.XLOOKUP(B547,'VAT Rates'!$D$7:$D$12,'VAT Rates'!$E$7:$E$12)</f>
        <v>0.24</v>
      </c>
      <c r="O547">
        <f>IF(H547="Yes",G547*N547,0)</f>
        <v>0</v>
      </c>
      <c r="P547">
        <f>IF(H547="Yes",G547*(_xlfn.XLOOKUP(B547,'VAT Rates'!$D$7:$D$12,'VAT Rates'!$E$7:$E$12)),0)</f>
        <v>0</v>
      </c>
      <c r="Q547" t="b">
        <f t="shared" si="8"/>
        <v>0</v>
      </c>
    </row>
    <row r="548" spans="1:17" x14ac:dyDescent="0.25">
      <c r="A548">
        <v>80672</v>
      </c>
      <c r="B548" t="s">
        <v>29</v>
      </c>
      <c r="C548" t="s">
        <v>25</v>
      </c>
      <c r="D548" s="11">
        <v>2155</v>
      </c>
      <c r="E548">
        <v>3.52</v>
      </c>
      <c r="F548">
        <v>4</v>
      </c>
      <c r="G548">
        <f>D548*F548</f>
        <v>8620</v>
      </c>
      <c r="H548" t="s">
        <v>70</v>
      </c>
      <c r="I548">
        <f>(F548-E548)*D548</f>
        <v>1034.3999999999999</v>
      </c>
      <c r="J548" s="9">
        <v>45801</v>
      </c>
      <c r="K548" t="s">
        <v>39</v>
      </c>
      <c r="L548" t="s">
        <v>24</v>
      </c>
      <c r="M548">
        <f>IF(H548="Yes",G548*0.23,0)</f>
        <v>1982.6000000000001</v>
      </c>
      <c r="N548" s="15">
        <f>_xlfn.XLOOKUP(B548,'VAT Rates'!$D$7:$D$12,'VAT Rates'!$E$7:$E$12)</f>
        <v>0.2</v>
      </c>
      <c r="O548">
        <f>IF(H548="Yes",G548*N548,0)</f>
        <v>1724</v>
      </c>
      <c r="P548">
        <f>IF(H548="Yes",G548*(_xlfn.XLOOKUP(B548,'VAT Rates'!$D$7:$D$12,'VAT Rates'!$E$7:$E$12)),0)</f>
        <v>1724</v>
      </c>
      <c r="Q548" t="b">
        <f t="shared" si="8"/>
        <v>0</v>
      </c>
    </row>
    <row r="549" spans="1:17" x14ac:dyDescent="0.25">
      <c r="A549">
        <v>80682</v>
      </c>
      <c r="B549" t="s">
        <v>43</v>
      </c>
      <c r="C549" t="s">
        <v>35</v>
      </c>
      <c r="D549" s="11">
        <v>386</v>
      </c>
      <c r="E549">
        <v>10.81</v>
      </c>
      <c r="F549">
        <v>15</v>
      </c>
      <c r="G549">
        <f>D549*F549</f>
        <v>5790</v>
      </c>
      <c r="H549" t="s">
        <v>71</v>
      </c>
      <c r="I549">
        <f>(F549-E549)*D549</f>
        <v>1617.34</v>
      </c>
      <c r="J549" s="9">
        <v>45667</v>
      </c>
      <c r="K549" t="s">
        <v>41</v>
      </c>
      <c r="L549" t="s">
        <v>31</v>
      </c>
      <c r="M549">
        <f>IF(H549="Yes",G549*0.23,0)</f>
        <v>0</v>
      </c>
      <c r="N549" s="15">
        <f>_xlfn.XLOOKUP(B549,'VAT Rates'!$D$7:$D$12,'VAT Rates'!$E$7:$E$12)</f>
        <v>0.21</v>
      </c>
      <c r="O549">
        <f>IF(H549="Yes",G549*N549,0)</f>
        <v>0</v>
      </c>
      <c r="P549">
        <f>IF(H549="Yes",G549*(_xlfn.XLOOKUP(B549,'VAT Rates'!$D$7:$D$12,'VAT Rates'!$E$7:$E$12)),0)</f>
        <v>0</v>
      </c>
      <c r="Q549" t="b">
        <f t="shared" si="8"/>
        <v>0</v>
      </c>
    </row>
    <row r="550" spans="1:17" x14ac:dyDescent="0.25">
      <c r="A550">
        <v>80718</v>
      </c>
      <c r="B550" t="s">
        <v>43</v>
      </c>
      <c r="C550" t="s">
        <v>36</v>
      </c>
      <c r="D550" s="11">
        <v>606</v>
      </c>
      <c r="E550">
        <v>120.91</v>
      </c>
      <c r="F550">
        <v>175</v>
      </c>
      <c r="G550">
        <f>D550*F550</f>
        <v>106050</v>
      </c>
      <c r="H550" t="s">
        <v>70</v>
      </c>
      <c r="I550">
        <f>(F550-E550)*D550</f>
        <v>32778.54</v>
      </c>
      <c r="J550" s="9">
        <v>45494</v>
      </c>
      <c r="K550" t="s">
        <v>41</v>
      </c>
      <c r="L550" t="s">
        <v>24</v>
      </c>
      <c r="M550">
        <f>IF(H550="Yes",G550*0.23,0)</f>
        <v>24391.5</v>
      </c>
      <c r="N550" s="15">
        <f>_xlfn.XLOOKUP(B550,'VAT Rates'!$D$7:$D$12,'VAT Rates'!$E$7:$E$12)</f>
        <v>0.21</v>
      </c>
      <c r="O550">
        <f>IF(H550="Yes",G550*N550,0)</f>
        <v>22270.5</v>
      </c>
      <c r="P550">
        <f>IF(H550="Yes",G550*(_xlfn.XLOOKUP(B550,'VAT Rates'!$D$7:$D$12,'VAT Rates'!$E$7:$E$12)),0)</f>
        <v>22270.5</v>
      </c>
      <c r="Q550" t="b">
        <f t="shared" si="8"/>
        <v>0</v>
      </c>
    </row>
    <row r="551" spans="1:17" x14ac:dyDescent="0.25">
      <c r="A551">
        <v>81190</v>
      </c>
      <c r="B551" t="s">
        <v>27</v>
      </c>
      <c r="C551" t="s">
        <v>35</v>
      </c>
      <c r="D551" s="11">
        <v>3513</v>
      </c>
      <c r="E551">
        <v>10.3</v>
      </c>
      <c r="F551">
        <v>15</v>
      </c>
      <c r="G551">
        <f>D551*F551</f>
        <v>52695</v>
      </c>
      <c r="H551" t="s">
        <v>70</v>
      </c>
      <c r="I551">
        <f>(F551-E551)*D551</f>
        <v>16511.099999999999</v>
      </c>
      <c r="J551" s="9">
        <v>45718</v>
      </c>
      <c r="K551" t="s">
        <v>40</v>
      </c>
      <c r="L551" t="s">
        <v>33</v>
      </c>
      <c r="M551">
        <f>IF(H551="Yes",G551*0.23,0)</f>
        <v>12119.85</v>
      </c>
      <c r="N551" s="15">
        <f>_xlfn.XLOOKUP(B551,'VAT Rates'!$D$7:$D$12,'VAT Rates'!$E$7:$E$12)</f>
        <v>0.19</v>
      </c>
      <c r="O551">
        <f>IF(H551="Yes",G551*N551,0)</f>
        <v>10012.049999999999</v>
      </c>
      <c r="P551">
        <f>IF(H551="Yes",G551*(_xlfn.XLOOKUP(B551,'VAT Rates'!$D$7:$D$12,'VAT Rates'!$E$7:$E$12)),0)</f>
        <v>10012.049999999999</v>
      </c>
      <c r="Q551" t="b">
        <f t="shared" si="8"/>
        <v>0</v>
      </c>
    </row>
    <row r="552" spans="1:17" x14ac:dyDescent="0.25">
      <c r="A552">
        <v>81264</v>
      </c>
      <c r="B552" t="s">
        <v>29</v>
      </c>
      <c r="C552" t="s">
        <v>37</v>
      </c>
      <c r="D552" s="11">
        <v>2167</v>
      </c>
      <c r="E552">
        <v>250.63</v>
      </c>
      <c r="F552">
        <v>251</v>
      </c>
      <c r="G552">
        <f>D552*F552</f>
        <v>543917</v>
      </c>
      <c r="H552" t="s">
        <v>70</v>
      </c>
      <c r="I552">
        <f>(F552-E552)*D552</f>
        <v>801.79000000000985</v>
      </c>
      <c r="J552" s="9">
        <v>45483</v>
      </c>
      <c r="K552" t="s">
        <v>41</v>
      </c>
      <c r="L552" t="s">
        <v>28</v>
      </c>
      <c r="M552">
        <f>IF(H552="Yes",G552*0.23,0)</f>
        <v>125100.91</v>
      </c>
      <c r="N552" s="15">
        <f>_xlfn.XLOOKUP(B552,'VAT Rates'!$D$7:$D$12,'VAT Rates'!$E$7:$E$12)</f>
        <v>0.2</v>
      </c>
      <c r="O552">
        <f>IF(H552="Yes",G552*N552,0)</f>
        <v>108783.40000000001</v>
      </c>
      <c r="P552">
        <f>IF(H552="Yes",G552*(_xlfn.XLOOKUP(B552,'VAT Rates'!$D$7:$D$12,'VAT Rates'!$E$7:$E$12)),0)</f>
        <v>108783.40000000001</v>
      </c>
      <c r="Q552" t="b">
        <f t="shared" si="8"/>
        <v>0</v>
      </c>
    </row>
    <row r="553" spans="1:17" x14ac:dyDescent="0.25">
      <c r="A553">
        <v>81421</v>
      </c>
      <c r="B553" t="s">
        <v>43</v>
      </c>
      <c r="C553" t="s">
        <v>38</v>
      </c>
      <c r="D553" s="11">
        <v>2907</v>
      </c>
      <c r="E553">
        <v>260.10000000000002</v>
      </c>
      <c r="F553">
        <v>331</v>
      </c>
      <c r="G553">
        <f>D553*F553</f>
        <v>962217</v>
      </c>
      <c r="H553" t="s">
        <v>70</v>
      </c>
      <c r="I553">
        <f>(F553-E553)*D553</f>
        <v>206106.29999999993</v>
      </c>
      <c r="J553" s="9">
        <v>45674</v>
      </c>
      <c r="K553" t="s">
        <v>40</v>
      </c>
      <c r="L553" t="s">
        <v>24</v>
      </c>
      <c r="M553">
        <f>IF(H553="Yes",G553*0.23,0)</f>
        <v>221309.91</v>
      </c>
      <c r="N553" s="15">
        <f>_xlfn.XLOOKUP(B553,'VAT Rates'!$D$7:$D$12,'VAT Rates'!$E$7:$E$12)</f>
        <v>0.21</v>
      </c>
      <c r="O553">
        <f>IF(H553="Yes",G553*N553,0)</f>
        <v>202065.57</v>
      </c>
      <c r="P553">
        <f>IF(H553="Yes",G553*(_xlfn.XLOOKUP(B553,'VAT Rates'!$D$7:$D$12,'VAT Rates'!$E$7:$E$12)),0)</f>
        <v>202065.57</v>
      </c>
      <c r="Q553" t="b">
        <f t="shared" si="8"/>
        <v>0</v>
      </c>
    </row>
    <row r="554" spans="1:17" x14ac:dyDescent="0.25">
      <c r="A554">
        <v>81479</v>
      </c>
      <c r="B554" t="s">
        <v>29</v>
      </c>
      <c r="C554" t="s">
        <v>35</v>
      </c>
      <c r="D554" s="11">
        <v>3801</v>
      </c>
      <c r="E554">
        <v>10.18</v>
      </c>
      <c r="F554">
        <v>15</v>
      </c>
      <c r="G554">
        <f>D554*F554</f>
        <v>57015</v>
      </c>
      <c r="H554" t="s">
        <v>71</v>
      </c>
      <c r="I554">
        <f>(F554-E554)*D554</f>
        <v>18320.82</v>
      </c>
      <c r="J554" s="9">
        <v>45747</v>
      </c>
      <c r="K554" t="s">
        <v>40</v>
      </c>
      <c r="L554" t="s">
        <v>28</v>
      </c>
      <c r="M554">
        <f>IF(H554="Yes",G554*0.23,0)</f>
        <v>0</v>
      </c>
      <c r="N554" s="15">
        <f>_xlfn.XLOOKUP(B554,'VAT Rates'!$D$7:$D$12,'VAT Rates'!$E$7:$E$12)</f>
        <v>0.2</v>
      </c>
      <c r="O554">
        <f>IF(H554="Yes",G554*N554,0)</f>
        <v>0</v>
      </c>
      <c r="P554">
        <f>IF(H554="Yes",G554*(_xlfn.XLOOKUP(B554,'VAT Rates'!$D$7:$D$12,'VAT Rates'!$E$7:$E$12)),0)</f>
        <v>0</v>
      </c>
      <c r="Q554" t="b">
        <f t="shared" si="8"/>
        <v>0</v>
      </c>
    </row>
    <row r="555" spans="1:17" x14ac:dyDescent="0.25">
      <c r="A555">
        <v>81538</v>
      </c>
      <c r="B555" t="s">
        <v>29</v>
      </c>
      <c r="C555" t="s">
        <v>30</v>
      </c>
      <c r="D555" s="11">
        <v>2501</v>
      </c>
      <c r="E555">
        <v>5.25</v>
      </c>
      <c r="F555">
        <v>7</v>
      </c>
      <c r="G555">
        <f>D555*F555</f>
        <v>17507</v>
      </c>
      <c r="H555" t="s">
        <v>71</v>
      </c>
      <c r="I555">
        <f>(F555-E555)*D555</f>
        <v>4376.75</v>
      </c>
      <c r="J555" s="9">
        <v>45405</v>
      </c>
      <c r="K555" t="s">
        <v>40</v>
      </c>
      <c r="L555" t="s">
        <v>28</v>
      </c>
      <c r="M555">
        <f>IF(H555="Yes",G555*0.23,0)</f>
        <v>0</v>
      </c>
      <c r="N555" s="15">
        <f>_xlfn.XLOOKUP(B555,'VAT Rates'!$D$7:$D$12,'VAT Rates'!$E$7:$E$12)</f>
        <v>0.2</v>
      </c>
      <c r="O555">
        <f>IF(H555="Yes",G555*N555,0)</f>
        <v>0</v>
      </c>
      <c r="P555">
        <f>IF(H555="Yes",G555*(_xlfn.XLOOKUP(B555,'VAT Rates'!$D$7:$D$12,'VAT Rates'!$E$7:$E$12)),0)</f>
        <v>0</v>
      </c>
      <c r="Q555" t="b">
        <f t="shared" si="8"/>
        <v>0</v>
      </c>
    </row>
    <row r="556" spans="1:17" x14ac:dyDescent="0.25">
      <c r="A556">
        <v>81742</v>
      </c>
      <c r="B556" t="s">
        <v>29</v>
      </c>
      <c r="C556" t="s">
        <v>35</v>
      </c>
      <c r="D556" s="11">
        <v>2441</v>
      </c>
      <c r="E556">
        <v>10.44</v>
      </c>
      <c r="F556">
        <v>11</v>
      </c>
      <c r="G556">
        <f>D556*F556</f>
        <v>26851</v>
      </c>
      <c r="H556" t="s">
        <v>71</v>
      </c>
      <c r="I556">
        <f>(F556-E556)*D556</f>
        <v>1366.9600000000012</v>
      </c>
      <c r="J556" s="9">
        <v>45158</v>
      </c>
      <c r="K556" t="s">
        <v>41</v>
      </c>
      <c r="L556" t="s">
        <v>33</v>
      </c>
      <c r="M556">
        <f>IF(H556="Yes",G556*0.23,0)</f>
        <v>0</v>
      </c>
      <c r="N556" s="15">
        <f>_xlfn.XLOOKUP(B556,'VAT Rates'!$D$7:$D$12,'VAT Rates'!$E$7:$E$12)</f>
        <v>0.2</v>
      </c>
      <c r="O556">
        <f>IF(H556="Yes",G556*N556,0)</f>
        <v>0</v>
      </c>
      <c r="P556">
        <f>IF(H556="Yes",G556*(_xlfn.XLOOKUP(B556,'VAT Rates'!$D$7:$D$12,'VAT Rates'!$E$7:$E$12)),0)</f>
        <v>0</v>
      </c>
      <c r="Q556" t="b">
        <f t="shared" si="8"/>
        <v>0</v>
      </c>
    </row>
    <row r="557" spans="1:17" x14ac:dyDescent="0.25">
      <c r="A557">
        <v>81976</v>
      </c>
      <c r="B557" t="s">
        <v>42</v>
      </c>
      <c r="C557" t="s">
        <v>35</v>
      </c>
      <c r="D557" s="11">
        <v>2417</v>
      </c>
      <c r="E557">
        <v>10.6</v>
      </c>
      <c r="F557">
        <v>12</v>
      </c>
      <c r="G557">
        <f>D557*F557</f>
        <v>29004</v>
      </c>
      <c r="H557" t="s">
        <v>70</v>
      </c>
      <c r="I557">
        <f>(F557-E557)*D557</f>
        <v>3383.8000000000006</v>
      </c>
      <c r="J557" s="9">
        <v>45294</v>
      </c>
      <c r="K557" t="s">
        <v>40</v>
      </c>
      <c r="L557" t="s">
        <v>24</v>
      </c>
      <c r="M557">
        <f>IF(H557="Yes",G557*0.23,0)</f>
        <v>6670.92</v>
      </c>
      <c r="N557" s="15">
        <f>_xlfn.XLOOKUP(B557,'VAT Rates'!$D$7:$D$12,'VAT Rates'!$E$7:$E$12)</f>
        <v>0.24</v>
      </c>
      <c r="O557">
        <f>IF(H557="Yes",G557*N557,0)</f>
        <v>6960.96</v>
      </c>
      <c r="P557">
        <f>IF(H557="Yes",G557*(_xlfn.XLOOKUP(B557,'VAT Rates'!$D$7:$D$12,'VAT Rates'!$E$7:$E$12)),0)</f>
        <v>6960.96</v>
      </c>
      <c r="Q557" t="b">
        <f t="shared" si="8"/>
        <v>0</v>
      </c>
    </row>
    <row r="558" spans="1:17" x14ac:dyDescent="0.25">
      <c r="A558">
        <v>82018</v>
      </c>
      <c r="B558" t="s">
        <v>27</v>
      </c>
      <c r="C558" t="s">
        <v>25</v>
      </c>
      <c r="D558" s="11">
        <v>2767</v>
      </c>
      <c r="E558">
        <v>3.9</v>
      </c>
      <c r="F558">
        <v>6</v>
      </c>
      <c r="G558">
        <f>D558*F558</f>
        <v>16602</v>
      </c>
      <c r="H558" t="s">
        <v>71</v>
      </c>
      <c r="I558">
        <f>(F558-E558)*D558</f>
        <v>5810.7</v>
      </c>
      <c r="J558" s="9">
        <v>45814</v>
      </c>
      <c r="K558" t="s">
        <v>41</v>
      </c>
      <c r="L558" t="s">
        <v>33</v>
      </c>
      <c r="M558">
        <f>IF(H558="Yes",G558*0.23,0)</f>
        <v>0</v>
      </c>
      <c r="N558" s="15">
        <f>_xlfn.XLOOKUP(B558,'VAT Rates'!$D$7:$D$12,'VAT Rates'!$E$7:$E$12)</f>
        <v>0.19</v>
      </c>
      <c r="O558">
        <f>IF(H558="Yes",G558*N558,0)</f>
        <v>0</v>
      </c>
      <c r="P558">
        <f>IF(H558="Yes",G558*(_xlfn.XLOOKUP(B558,'VAT Rates'!$D$7:$D$12,'VAT Rates'!$E$7:$E$12)),0)</f>
        <v>0</v>
      </c>
      <c r="Q558" t="b">
        <f t="shared" si="8"/>
        <v>0</v>
      </c>
    </row>
    <row r="559" spans="1:17" x14ac:dyDescent="0.25">
      <c r="A559">
        <v>82134</v>
      </c>
      <c r="B559" t="s">
        <v>29</v>
      </c>
      <c r="C559" t="s">
        <v>35</v>
      </c>
      <c r="D559" s="11">
        <v>1198</v>
      </c>
      <c r="E559">
        <v>10.78</v>
      </c>
      <c r="F559">
        <v>16</v>
      </c>
      <c r="G559">
        <f>D559*F559</f>
        <v>19168</v>
      </c>
      <c r="H559" t="s">
        <v>70</v>
      </c>
      <c r="I559">
        <f>(F559-E559)*D559</f>
        <v>6253.56</v>
      </c>
      <c r="J559" s="9">
        <v>45503</v>
      </c>
      <c r="K559" t="s">
        <v>41</v>
      </c>
      <c r="L559" t="s">
        <v>31</v>
      </c>
      <c r="M559">
        <f>IF(H559="Yes",G559*0.23,0)</f>
        <v>4408.6400000000003</v>
      </c>
      <c r="N559" s="15">
        <f>_xlfn.XLOOKUP(B559,'VAT Rates'!$D$7:$D$12,'VAT Rates'!$E$7:$E$12)</f>
        <v>0.2</v>
      </c>
      <c r="O559">
        <f>IF(H559="Yes",G559*N559,0)</f>
        <v>3833.6000000000004</v>
      </c>
      <c r="P559">
        <f>IF(H559="Yes",G559*(_xlfn.XLOOKUP(B559,'VAT Rates'!$D$7:$D$12,'VAT Rates'!$E$7:$E$12)),0)</f>
        <v>3833.6000000000004</v>
      </c>
      <c r="Q559" t="b">
        <f t="shared" si="8"/>
        <v>0</v>
      </c>
    </row>
    <row r="560" spans="1:17" x14ac:dyDescent="0.25">
      <c r="A560">
        <v>82668</v>
      </c>
      <c r="B560" t="s">
        <v>29</v>
      </c>
      <c r="C560" t="s">
        <v>35</v>
      </c>
      <c r="D560" s="11">
        <v>2988</v>
      </c>
      <c r="E560">
        <v>10.84</v>
      </c>
      <c r="F560">
        <v>12</v>
      </c>
      <c r="G560">
        <f>D560*F560</f>
        <v>35856</v>
      </c>
      <c r="H560" t="s">
        <v>71</v>
      </c>
      <c r="I560">
        <f>(F560-E560)*D560</f>
        <v>3466.0800000000004</v>
      </c>
      <c r="J560" s="9">
        <v>45218</v>
      </c>
      <c r="K560" t="s">
        <v>39</v>
      </c>
      <c r="L560" t="s">
        <v>33</v>
      </c>
      <c r="M560">
        <f>IF(H560="Yes",G560*0.23,0)</f>
        <v>0</v>
      </c>
      <c r="N560" s="15">
        <f>_xlfn.XLOOKUP(B560,'VAT Rates'!$D$7:$D$12,'VAT Rates'!$E$7:$E$12)</f>
        <v>0.2</v>
      </c>
      <c r="O560">
        <f>IF(H560="Yes",G560*N560,0)</f>
        <v>0</v>
      </c>
      <c r="P560">
        <f>IF(H560="Yes",G560*(_xlfn.XLOOKUP(B560,'VAT Rates'!$D$7:$D$12,'VAT Rates'!$E$7:$E$12)),0)</f>
        <v>0</v>
      </c>
      <c r="Q560" t="b">
        <f t="shared" si="8"/>
        <v>0</v>
      </c>
    </row>
    <row r="561" spans="1:17" x14ac:dyDescent="0.25">
      <c r="A561">
        <v>82882</v>
      </c>
      <c r="B561" t="s">
        <v>44</v>
      </c>
      <c r="C561" t="s">
        <v>37</v>
      </c>
      <c r="D561" s="11">
        <v>1583</v>
      </c>
      <c r="E561">
        <v>250.72</v>
      </c>
      <c r="F561">
        <v>299</v>
      </c>
      <c r="G561">
        <f>D561*F561</f>
        <v>473317</v>
      </c>
      <c r="H561" t="s">
        <v>71</v>
      </c>
      <c r="I561">
        <f>(F561-E561)*D561</f>
        <v>76427.240000000005</v>
      </c>
      <c r="J561" s="9">
        <v>45723</v>
      </c>
      <c r="K561" t="s">
        <v>41</v>
      </c>
      <c r="L561" t="s">
        <v>33</v>
      </c>
      <c r="M561">
        <f>IF(H561="Yes",G561*0.23,0)</f>
        <v>0</v>
      </c>
      <c r="N561" s="15">
        <f>_xlfn.XLOOKUP(B561,'VAT Rates'!$D$7:$D$12,'VAT Rates'!$E$7:$E$12)</f>
        <v>0.22</v>
      </c>
      <c r="O561">
        <f>IF(H561="Yes",G561*N561,0)</f>
        <v>0</v>
      </c>
      <c r="P561">
        <f>IF(H561="Yes",G561*(_xlfn.XLOOKUP(B561,'VAT Rates'!$D$7:$D$12,'VAT Rates'!$E$7:$E$12)),0)</f>
        <v>0</v>
      </c>
      <c r="Q561" t="b">
        <f t="shared" si="8"/>
        <v>0</v>
      </c>
    </row>
    <row r="562" spans="1:17" x14ac:dyDescent="0.25">
      <c r="A562">
        <v>82925</v>
      </c>
      <c r="B562" t="s">
        <v>44</v>
      </c>
      <c r="C562" t="s">
        <v>35</v>
      </c>
      <c r="D562" s="11">
        <v>2518</v>
      </c>
      <c r="E562">
        <v>10.77</v>
      </c>
      <c r="F562">
        <v>15</v>
      </c>
      <c r="G562">
        <f>D562*F562</f>
        <v>37770</v>
      </c>
      <c r="H562" t="s">
        <v>71</v>
      </c>
      <c r="I562">
        <f>(F562-E562)*D562</f>
        <v>10651.140000000001</v>
      </c>
      <c r="J562" s="9">
        <v>45197</v>
      </c>
      <c r="K562" t="s">
        <v>26</v>
      </c>
      <c r="L562" t="s">
        <v>31</v>
      </c>
      <c r="M562">
        <f>IF(H562="Yes",G562*0.23,0)</f>
        <v>0</v>
      </c>
      <c r="N562" s="15">
        <f>_xlfn.XLOOKUP(B562,'VAT Rates'!$D$7:$D$12,'VAT Rates'!$E$7:$E$12)</f>
        <v>0.22</v>
      </c>
      <c r="O562">
        <f>IF(H562="Yes",G562*N562,0)</f>
        <v>0</v>
      </c>
      <c r="P562">
        <f>IF(H562="Yes",G562*(_xlfn.XLOOKUP(B562,'VAT Rates'!$D$7:$D$12,'VAT Rates'!$E$7:$E$12)),0)</f>
        <v>0</v>
      </c>
      <c r="Q562" t="b">
        <f t="shared" si="8"/>
        <v>0</v>
      </c>
    </row>
    <row r="563" spans="1:17" x14ac:dyDescent="0.25">
      <c r="A563">
        <v>82956</v>
      </c>
      <c r="B563" t="s">
        <v>32</v>
      </c>
      <c r="C563" t="s">
        <v>36</v>
      </c>
      <c r="D563" s="11">
        <v>923</v>
      </c>
      <c r="E563">
        <v>120.58</v>
      </c>
      <c r="F563">
        <v>161</v>
      </c>
      <c r="G563">
        <f>D563*F563</f>
        <v>148603</v>
      </c>
      <c r="H563" t="s">
        <v>71</v>
      </c>
      <c r="I563">
        <f>(F563-E563)*D563</f>
        <v>37307.660000000003</v>
      </c>
      <c r="J563" s="9">
        <v>45581</v>
      </c>
      <c r="K563" t="s">
        <v>39</v>
      </c>
      <c r="L563" t="s">
        <v>33</v>
      </c>
      <c r="M563">
        <f>IF(H563="Yes",G563*0.23,0)</f>
        <v>0</v>
      </c>
      <c r="N563" s="15">
        <f>_xlfn.XLOOKUP(B563,'VAT Rates'!$D$7:$D$12,'VAT Rates'!$E$7:$E$12)</f>
        <v>0.23</v>
      </c>
      <c r="O563">
        <f>IF(H563="Yes",G563*N563,0)</f>
        <v>0</v>
      </c>
      <c r="P563">
        <f>IF(H563="Yes",G563*(_xlfn.XLOOKUP(B563,'VAT Rates'!$D$7:$D$12,'VAT Rates'!$E$7:$E$12)),0)</f>
        <v>0</v>
      </c>
      <c r="Q563" t="b">
        <f t="shared" si="8"/>
        <v>0</v>
      </c>
    </row>
    <row r="564" spans="1:17" x14ac:dyDescent="0.25">
      <c r="A564">
        <v>82959</v>
      </c>
      <c r="B564" t="s">
        <v>32</v>
      </c>
      <c r="C564" t="s">
        <v>36</v>
      </c>
      <c r="D564" s="11">
        <v>1262</v>
      </c>
      <c r="E564">
        <v>120.05</v>
      </c>
      <c r="F564">
        <v>161</v>
      </c>
      <c r="G564">
        <f>D564*F564</f>
        <v>203182</v>
      </c>
      <c r="H564" t="s">
        <v>71</v>
      </c>
      <c r="I564">
        <f>(F564-E564)*D564</f>
        <v>51678.9</v>
      </c>
      <c r="J564" s="9">
        <v>45747</v>
      </c>
      <c r="K564" t="s">
        <v>40</v>
      </c>
      <c r="L564" t="s">
        <v>28</v>
      </c>
      <c r="M564">
        <f>IF(H564="Yes",G564*0.23,0)</f>
        <v>0</v>
      </c>
      <c r="N564" s="15">
        <f>_xlfn.XLOOKUP(B564,'VAT Rates'!$D$7:$D$12,'VAT Rates'!$E$7:$E$12)</f>
        <v>0.23</v>
      </c>
      <c r="O564">
        <f>IF(H564="Yes",G564*N564,0)</f>
        <v>0</v>
      </c>
      <c r="P564">
        <f>IF(H564="Yes",G564*(_xlfn.XLOOKUP(B564,'VAT Rates'!$D$7:$D$12,'VAT Rates'!$E$7:$E$12)),0)</f>
        <v>0</v>
      </c>
      <c r="Q564" t="b">
        <f t="shared" si="8"/>
        <v>1</v>
      </c>
    </row>
    <row r="565" spans="1:17" x14ac:dyDescent="0.25">
      <c r="A565">
        <v>83010</v>
      </c>
      <c r="B565" t="s">
        <v>44</v>
      </c>
      <c r="C565" t="s">
        <v>36</v>
      </c>
      <c r="D565" s="11">
        <v>2632</v>
      </c>
      <c r="E565">
        <v>120.47</v>
      </c>
      <c r="F565">
        <v>180</v>
      </c>
      <c r="G565">
        <f>D565*F565</f>
        <v>473760</v>
      </c>
      <c r="H565" t="s">
        <v>70</v>
      </c>
      <c r="I565">
        <f>(F565-E565)*D565</f>
        <v>156682.96</v>
      </c>
      <c r="J565" s="9">
        <v>45570</v>
      </c>
      <c r="K565" t="s">
        <v>41</v>
      </c>
      <c r="L565" t="s">
        <v>24</v>
      </c>
      <c r="M565">
        <f>IF(H565="Yes",G565*0.23,0)</f>
        <v>108964.8</v>
      </c>
      <c r="N565" s="15">
        <f>_xlfn.XLOOKUP(B565,'VAT Rates'!$D$7:$D$12,'VAT Rates'!$E$7:$E$12)</f>
        <v>0.22</v>
      </c>
      <c r="O565">
        <f>IF(H565="Yes",G565*N565,0)</f>
        <v>104227.2</v>
      </c>
      <c r="P565">
        <f>IF(H565="Yes",G565*(_xlfn.XLOOKUP(B565,'VAT Rates'!$D$7:$D$12,'VAT Rates'!$E$7:$E$12)),0)</f>
        <v>104227.2</v>
      </c>
      <c r="Q565" t="b">
        <f t="shared" si="8"/>
        <v>0</v>
      </c>
    </row>
    <row r="566" spans="1:17" x14ac:dyDescent="0.25">
      <c r="A566">
        <v>83036</v>
      </c>
      <c r="B566" t="s">
        <v>43</v>
      </c>
      <c r="C566" t="s">
        <v>37</v>
      </c>
      <c r="D566" s="11">
        <v>2844</v>
      </c>
      <c r="E566">
        <v>250.01</v>
      </c>
      <c r="F566">
        <v>268</v>
      </c>
      <c r="G566">
        <f>D566*F566</f>
        <v>762192</v>
      </c>
      <c r="H566" t="s">
        <v>71</v>
      </c>
      <c r="I566">
        <f>(F566-E566)*D566</f>
        <v>51163.560000000027</v>
      </c>
      <c r="J566" s="9">
        <v>45771</v>
      </c>
      <c r="K566" t="s">
        <v>39</v>
      </c>
      <c r="L566" t="s">
        <v>34</v>
      </c>
      <c r="M566">
        <f>IF(H566="Yes",G566*0.23,0)</f>
        <v>0</v>
      </c>
      <c r="N566" s="15">
        <f>_xlfn.XLOOKUP(B566,'VAT Rates'!$D$7:$D$12,'VAT Rates'!$E$7:$E$12)</f>
        <v>0.21</v>
      </c>
      <c r="O566">
        <f>IF(H566="Yes",G566*N566,0)</f>
        <v>0</v>
      </c>
      <c r="P566">
        <f>IF(H566="Yes",G566*(_xlfn.XLOOKUP(B566,'VAT Rates'!$D$7:$D$12,'VAT Rates'!$E$7:$E$12)),0)</f>
        <v>0</v>
      </c>
      <c r="Q566" t="b">
        <f t="shared" si="8"/>
        <v>0</v>
      </c>
    </row>
    <row r="567" spans="1:17" x14ac:dyDescent="0.25">
      <c r="A567">
        <v>83124</v>
      </c>
      <c r="B567" t="s">
        <v>29</v>
      </c>
      <c r="C567" t="s">
        <v>35</v>
      </c>
      <c r="D567" s="11">
        <v>1287</v>
      </c>
      <c r="E567">
        <v>10.49</v>
      </c>
      <c r="F567">
        <v>14</v>
      </c>
      <c r="G567">
        <f>D567*F567</f>
        <v>18018</v>
      </c>
      <c r="H567" t="s">
        <v>70</v>
      </c>
      <c r="I567">
        <f>(F567-E567)*D567</f>
        <v>4517.37</v>
      </c>
      <c r="J567" s="9">
        <v>45779</v>
      </c>
      <c r="K567" t="s">
        <v>39</v>
      </c>
      <c r="L567" t="s">
        <v>33</v>
      </c>
      <c r="M567">
        <f>IF(H567="Yes",G567*0.23,0)</f>
        <v>4144.1400000000003</v>
      </c>
      <c r="N567" s="15">
        <f>_xlfn.XLOOKUP(B567,'VAT Rates'!$D$7:$D$12,'VAT Rates'!$E$7:$E$12)</f>
        <v>0.2</v>
      </c>
      <c r="O567">
        <f>IF(H567="Yes",G567*N567,0)</f>
        <v>3603.6000000000004</v>
      </c>
      <c r="P567">
        <f>IF(H567="Yes",G567*(_xlfn.XLOOKUP(B567,'VAT Rates'!$D$7:$D$12,'VAT Rates'!$E$7:$E$12)),0)</f>
        <v>3603.6000000000004</v>
      </c>
      <c r="Q567" t="b">
        <f t="shared" si="8"/>
        <v>0</v>
      </c>
    </row>
    <row r="568" spans="1:17" x14ac:dyDescent="0.25">
      <c r="A568">
        <v>83130</v>
      </c>
      <c r="B568" t="s">
        <v>44</v>
      </c>
      <c r="C568" t="s">
        <v>30</v>
      </c>
      <c r="D568" s="11">
        <v>1611</v>
      </c>
      <c r="E568">
        <v>5.24</v>
      </c>
      <c r="F568">
        <v>7</v>
      </c>
      <c r="G568">
        <f>D568*F568</f>
        <v>11277</v>
      </c>
      <c r="H568" t="s">
        <v>71</v>
      </c>
      <c r="I568">
        <f>(F568-E568)*D568</f>
        <v>2835.3599999999997</v>
      </c>
      <c r="J568" s="9">
        <v>45159</v>
      </c>
      <c r="K568" t="s">
        <v>40</v>
      </c>
      <c r="L568" t="s">
        <v>24</v>
      </c>
      <c r="M568">
        <f>IF(H568="Yes",G568*0.23,0)</f>
        <v>0</v>
      </c>
      <c r="N568" s="15">
        <f>_xlfn.XLOOKUP(B568,'VAT Rates'!$D$7:$D$12,'VAT Rates'!$E$7:$E$12)</f>
        <v>0.22</v>
      </c>
      <c r="O568">
        <f>IF(H568="Yes",G568*N568,0)</f>
        <v>0</v>
      </c>
      <c r="P568">
        <f>IF(H568="Yes",G568*(_xlfn.XLOOKUP(B568,'VAT Rates'!$D$7:$D$12,'VAT Rates'!$E$7:$E$12)),0)</f>
        <v>0</v>
      </c>
      <c r="Q568" t="b">
        <f t="shared" si="8"/>
        <v>0</v>
      </c>
    </row>
    <row r="569" spans="1:17" x14ac:dyDescent="0.25">
      <c r="A569">
        <v>83502</v>
      </c>
      <c r="B569" t="s">
        <v>29</v>
      </c>
      <c r="C569" t="s">
        <v>35</v>
      </c>
      <c r="D569" s="11">
        <v>1227</v>
      </c>
      <c r="E569">
        <v>10.46</v>
      </c>
      <c r="F569">
        <v>16</v>
      </c>
      <c r="G569">
        <f>D569*F569</f>
        <v>19632</v>
      </c>
      <c r="H569" t="s">
        <v>71</v>
      </c>
      <c r="I569">
        <f>(F569-E569)*D569</f>
        <v>6797.579999999999</v>
      </c>
      <c r="J569" s="9">
        <v>45695</v>
      </c>
      <c r="K569" t="s">
        <v>40</v>
      </c>
      <c r="L569" t="s">
        <v>28</v>
      </c>
      <c r="M569">
        <f>IF(H569="Yes",G569*0.23,0)</f>
        <v>0</v>
      </c>
      <c r="N569" s="15">
        <f>_xlfn.XLOOKUP(B569,'VAT Rates'!$D$7:$D$12,'VAT Rates'!$E$7:$E$12)</f>
        <v>0.2</v>
      </c>
      <c r="O569">
        <f>IF(H569="Yes",G569*N569,0)</f>
        <v>0</v>
      </c>
      <c r="P569">
        <f>IF(H569="Yes",G569*(_xlfn.XLOOKUP(B569,'VAT Rates'!$D$7:$D$12,'VAT Rates'!$E$7:$E$12)),0)</f>
        <v>0</v>
      </c>
      <c r="Q569" t="b">
        <f t="shared" si="8"/>
        <v>0</v>
      </c>
    </row>
    <row r="570" spans="1:17" x14ac:dyDescent="0.25">
      <c r="A570">
        <v>83587</v>
      </c>
      <c r="B570" t="s">
        <v>27</v>
      </c>
      <c r="C570" t="s">
        <v>35</v>
      </c>
      <c r="D570" s="11">
        <v>1728</v>
      </c>
      <c r="E570">
        <v>10.029999999999999</v>
      </c>
      <c r="F570">
        <v>15</v>
      </c>
      <c r="G570">
        <f>D570*F570</f>
        <v>25920</v>
      </c>
      <c r="H570" t="s">
        <v>70</v>
      </c>
      <c r="I570">
        <f>(F570-E570)*D570</f>
        <v>8588.1600000000017</v>
      </c>
      <c r="J570" s="9">
        <v>45728</v>
      </c>
      <c r="K570" t="s">
        <v>39</v>
      </c>
      <c r="L570" t="s">
        <v>34</v>
      </c>
      <c r="M570">
        <f>IF(H570="Yes",G570*0.23,0)</f>
        <v>5961.6</v>
      </c>
      <c r="N570" s="15">
        <f>_xlfn.XLOOKUP(B570,'VAT Rates'!$D$7:$D$12,'VAT Rates'!$E$7:$E$12)</f>
        <v>0.19</v>
      </c>
      <c r="O570">
        <f>IF(H570="Yes",G570*N570,0)</f>
        <v>4924.8</v>
      </c>
      <c r="P570">
        <f>IF(H570="Yes",G570*(_xlfn.XLOOKUP(B570,'VAT Rates'!$D$7:$D$12,'VAT Rates'!$E$7:$E$12)),0)</f>
        <v>4924.8</v>
      </c>
      <c r="Q570" t="b">
        <f t="shared" si="8"/>
        <v>0</v>
      </c>
    </row>
    <row r="571" spans="1:17" x14ac:dyDescent="0.25">
      <c r="A571">
        <v>83594</v>
      </c>
      <c r="B571" t="s">
        <v>43</v>
      </c>
      <c r="C571" t="s">
        <v>35</v>
      </c>
      <c r="D571" s="11">
        <v>274</v>
      </c>
      <c r="E571">
        <v>10.49</v>
      </c>
      <c r="F571">
        <v>13</v>
      </c>
      <c r="G571">
        <f>D571*F571</f>
        <v>3562</v>
      </c>
      <c r="H571" t="s">
        <v>70</v>
      </c>
      <c r="I571">
        <f>(F571-E571)*D571</f>
        <v>687.7399999999999</v>
      </c>
      <c r="J571" s="9">
        <v>45576</v>
      </c>
      <c r="K571" t="s">
        <v>39</v>
      </c>
      <c r="L571" t="s">
        <v>24</v>
      </c>
      <c r="M571">
        <f>IF(H571="Yes",G571*0.23,0)</f>
        <v>819.26</v>
      </c>
      <c r="N571" s="15">
        <f>_xlfn.XLOOKUP(B571,'VAT Rates'!$D$7:$D$12,'VAT Rates'!$E$7:$E$12)</f>
        <v>0.21</v>
      </c>
      <c r="O571">
        <f>IF(H571="Yes",G571*N571,0)</f>
        <v>748.02</v>
      </c>
      <c r="P571">
        <f>IF(H571="Yes",G571*(_xlfn.XLOOKUP(B571,'VAT Rates'!$D$7:$D$12,'VAT Rates'!$E$7:$E$12)),0)</f>
        <v>748.02</v>
      </c>
      <c r="Q571" t="b">
        <f t="shared" si="8"/>
        <v>0</v>
      </c>
    </row>
    <row r="572" spans="1:17" x14ac:dyDescent="0.25">
      <c r="A572">
        <v>84323</v>
      </c>
      <c r="B572" t="s">
        <v>29</v>
      </c>
      <c r="C572" t="s">
        <v>37</v>
      </c>
      <c r="D572" s="11">
        <v>2151</v>
      </c>
      <c r="E572">
        <v>250.2</v>
      </c>
      <c r="F572">
        <v>361</v>
      </c>
      <c r="G572">
        <f>D572*F572</f>
        <v>776511</v>
      </c>
      <c r="H572" t="s">
        <v>70</v>
      </c>
      <c r="I572">
        <f>(F572-E572)*D572</f>
        <v>238330.80000000002</v>
      </c>
      <c r="J572" s="9">
        <v>45244</v>
      </c>
      <c r="K572" t="s">
        <v>26</v>
      </c>
      <c r="L572" t="s">
        <v>34</v>
      </c>
      <c r="M572">
        <f>IF(H572="Yes",G572*0.23,0)</f>
        <v>178597.53</v>
      </c>
      <c r="N572" s="15">
        <f>_xlfn.XLOOKUP(B572,'VAT Rates'!$D$7:$D$12,'VAT Rates'!$E$7:$E$12)</f>
        <v>0.2</v>
      </c>
      <c r="O572">
        <f>IF(H572="Yes",G572*N572,0)</f>
        <v>155302.20000000001</v>
      </c>
      <c r="P572">
        <f>IF(H572="Yes",G572*(_xlfn.XLOOKUP(B572,'VAT Rates'!$D$7:$D$12,'VAT Rates'!$E$7:$E$12)),0)</f>
        <v>155302.20000000001</v>
      </c>
      <c r="Q572" t="b">
        <f t="shared" si="8"/>
        <v>0</v>
      </c>
    </row>
    <row r="573" spans="1:17" x14ac:dyDescent="0.25">
      <c r="A573">
        <v>84469</v>
      </c>
      <c r="B573" t="s">
        <v>32</v>
      </c>
      <c r="C573" t="s">
        <v>35</v>
      </c>
      <c r="D573" s="11">
        <v>2993</v>
      </c>
      <c r="E573">
        <v>10.1</v>
      </c>
      <c r="F573">
        <v>12</v>
      </c>
      <c r="G573">
        <f>D573*F573</f>
        <v>35916</v>
      </c>
      <c r="H573" t="s">
        <v>70</v>
      </c>
      <c r="I573">
        <f>(F573-E573)*D573</f>
        <v>5686.7000000000007</v>
      </c>
      <c r="J573" s="9">
        <v>45749</v>
      </c>
      <c r="K573" t="s">
        <v>40</v>
      </c>
      <c r="L573" t="s">
        <v>24</v>
      </c>
      <c r="M573">
        <f>IF(H573="Yes",G573*0.23,0)</f>
        <v>8260.68</v>
      </c>
      <c r="N573" s="15">
        <f>_xlfn.XLOOKUP(B573,'VAT Rates'!$D$7:$D$12,'VAT Rates'!$E$7:$E$12)</f>
        <v>0.23</v>
      </c>
      <c r="O573">
        <f>IF(H573="Yes",G573*N573,0)</f>
        <v>8260.68</v>
      </c>
      <c r="P573">
        <f>IF(H573="Yes",G573*(_xlfn.XLOOKUP(B573,'VAT Rates'!$D$7:$D$12,'VAT Rates'!$E$7:$E$12)),0)</f>
        <v>8260.68</v>
      </c>
      <c r="Q573" t="b">
        <f t="shared" si="8"/>
        <v>1</v>
      </c>
    </row>
    <row r="574" spans="1:17" x14ac:dyDescent="0.25">
      <c r="A574">
        <v>84496</v>
      </c>
      <c r="B574" t="s">
        <v>42</v>
      </c>
      <c r="C574" t="s">
        <v>30</v>
      </c>
      <c r="D574" s="11">
        <v>1368</v>
      </c>
      <c r="E574">
        <v>5.61</v>
      </c>
      <c r="F574">
        <v>6</v>
      </c>
      <c r="G574">
        <f>D574*F574</f>
        <v>8208</v>
      </c>
      <c r="H574" t="s">
        <v>70</v>
      </c>
      <c r="I574">
        <f>(F574-E574)*D574</f>
        <v>533.51999999999953</v>
      </c>
      <c r="J574" s="9">
        <v>45325</v>
      </c>
      <c r="K574" t="s">
        <v>41</v>
      </c>
      <c r="L574" t="s">
        <v>24</v>
      </c>
      <c r="M574">
        <f>IF(H574="Yes",G574*0.23,0)</f>
        <v>1887.8400000000001</v>
      </c>
      <c r="N574" s="15">
        <f>_xlfn.XLOOKUP(B574,'VAT Rates'!$D$7:$D$12,'VAT Rates'!$E$7:$E$12)</f>
        <v>0.24</v>
      </c>
      <c r="O574">
        <f>IF(H574="Yes",G574*N574,0)</f>
        <v>1969.9199999999998</v>
      </c>
      <c r="P574">
        <f>IF(H574="Yes",G574*(_xlfn.XLOOKUP(B574,'VAT Rates'!$D$7:$D$12,'VAT Rates'!$E$7:$E$12)),0)</f>
        <v>1969.9199999999998</v>
      </c>
      <c r="Q574" t="b">
        <f t="shared" si="8"/>
        <v>0</v>
      </c>
    </row>
    <row r="575" spans="1:17" x14ac:dyDescent="0.25">
      <c r="A575">
        <v>85014</v>
      </c>
      <c r="B575" t="s">
        <v>29</v>
      </c>
      <c r="C575" t="s">
        <v>36</v>
      </c>
      <c r="D575" s="11">
        <v>704</v>
      </c>
      <c r="E575">
        <v>120.67</v>
      </c>
      <c r="F575">
        <v>155</v>
      </c>
      <c r="G575">
        <f>D575*F575</f>
        <v>109120</v>
      </c>
      <c r="H575" t="s">
        <v>71</v>
      </c>
      <c r="I575">
        <f>(F575-E575)*D575</f>
        <v>24168.32</v>
      </c>
      <c r="J575" s="9">
        <v>45183</v>
      </c>
      <c r="K575" t="s">
        <v>40</v>
      </c>
      <c r="L575" t="s">
        <v>33</v>
      </c>
      <c r="M575">
        <f>IF(H575="Yes",G575*0.23,0)</f>
        <v>0</v>
      </c>
      <c r="N575" s="15">
        <f>_xlfn.XLOOKUP(B575,'VAT Rates'!$D$7:$D$12,'VAT Rates'!$E$7:$E$12)</f>
        <v>0.2</v>
      </c>
      <c r="O575">
        <f>IF(H575="Yes",G575*N575,0)</f>
        <v>0</v>
      </c>
      <c r="P575">
        <f>IF(H575="Yes",G575*(_xlfn.XLOOKUP(B575,'VAT Rates'!$D$7:$D$12,'VAT Rates'!$E$7:$E$12)),0)</f>
        <v>0</v>
      </c>
      <c r="Q575" t="b">
        <f t="shared" si="8"/>
        <v>0</v>
      </c>
    </row>
    <row r="576" spans="1:17" x14ac:dyDescent="0.25">
      <c r="A576">
        <v>85015</v>
      </c>
      <c r="B576" t="s">
        <v>42</v>
      </c>
      <c r="C576" t="s">
        <v>25</v>
      </c>
      <c r="D576" s="11">
        <v>2579</v>
      </c>
      <c r="E576">
        <v>3.62</v>
      </c>
      <c r="F576">
        <v>5</v>
      </c>
      <c r="G576">
        <f>D576*F576</f>
        <v>12895</v>
      </c>
      <c r="H576" t="s">
        <v>71</v>
      </c>
      <c r="I576">
        <f>(F576-E576)*D576</f>
        <v>3559.0199999999995</v>
      </c>
      <c r="J576" s="9">
        <v>45709</v>
      </c>
      <c r="K576" t="s">
        <v>41</v>
      </c>
      <c r="L576" t="s">
        <v>24</v>
      </c>
      <c r="M576">
        <f>IF(H576="Yes",G576*0.23,0)</f>
        <v>0</v>
      </c>
      <c r="N576" s="15">
        <f>_xlfn.XLOOKUP(B576,'VAT Rates'!$D$7:$D$12,'VAT Rates'!$E$7:$E$12)</f>
        <v>0.24</v>
      </c>
      <c r="O576">
        <f>IF(H576="Yes",G576*N576,0)</f>
        <v>0</v>
      </c>
      <c r="P576">
        <f>IF(H576="Yes",G576*(_xlfn.XLOOKUP(B576,'VAT Rates'!$D$7:$D$12,'VAT Rates'!$E$7:$E$12)),0)</f>
        <v>0</v>
      </c>
      <c r="Q576" t="b">
        <f t="shared" si="8"/>
        <v>0</v>
      </c>
    </row>
    <row r="577" spans="1:17" x14ac:dyDescent="0.25">
      <c r="A577">
        <v>85076</v>
      </c>
      <c r="B577" t="s">
        <v>42</v>
      </c>
      <c r="C577" t="s">
        <v>35</v>
      </c>
      <c r="D577" s="11">
        <v>974</v>
      </c>
      <c r="E577">
        <v>10.26</v>
      </c>
      <c r="F577">
        <v>11</v>
      </c>
      <c r="G577">
        <f>D577*F577</f>
        <v>10714</v>
      </c>
      <c r="H577" t="s">
        <v>71</v>
      </c>
      <c r="I577">
        <f>(F577-E577)*D577</f>
        <v>720.76000000000022</v>
      </c>
      <c r="J577" s="9">
        <v>45799</v>
      </c>
      <c r="K577" t="s">
        <v>26</v>
      </c>
      <c r="L577" t="s">
        <v>28</v>
      </c>
      <c r="M577">
        <f>IF(H577="Yes",G577*0.23,0)</f>
        <v>0</v>
      </c>
      <c r="N577" s="15">
        <f>_xlfn.XLOOKUP(B577,'VAT Rates'!$D$7:$D$12,'VAT Rates'!$E$7:$E$12)</f>
        <v>0.24</v>
      </c>
      <c r="O577">
        <f>IF(H577="Yes",G577*N577,0)</f>
        <v>0</v>
      </c>
      <c r="P577">
        <f>IF(H577="Yes",G577*(_xlfn.XLOOKUP(B577,'VAT Rates'!$D$7:$D$12,'VAT Rates'!$E$7:$E$12)),0)</f>
        <v>0</v>
      </c>
      <c r="Q577" t="b">
        <f t="shared" si="8"/>
        <v>0</v>
      </c>
    </row>
    <row r="578" spans="1:17" x14ac:dyDescent="0.25">
      <c r="A578">
        <v>85111</v>
      </c>
      <c r="B578" t="s">
        <v>29</v>
      </c>
      <c r="C578" t="s">
        <v>35</v>
      </c>
      <c r="D578" s="11">
        <v>1303</v>
      </c>
      <c r="E578">
        <v>10.23</v>
      </c>
      <c r="F578">
        <v>13</v>
      </c>
      <c r="G578">
        <f>D578*F578</f>
        <v>16939</v>
      </c>
      <c r="H578" t="s">
        <v>71</v>
      </c>
      <c r="I578">
        <f>(F578-E578)*D578</f>
        <v>3609.3099999999995</v>
      </c>
      <c r="J578" s="9">
        <v>45365</v>
      </c>
      <c r="K578" t="s">
        <v>40</v>
      </c>
      <c r="L578" t="s">
        <v>24</v>
      </c>
      <c r="M578">
        <f>IF(H578="Yes",G578*0.23,0)</f>
        <v>0</v>
      </c>
      <c r="N578" s="15">
        <f>_xlfn.XLOOKUP(B578,'VAT Rates'!$D$7:$D$12,'VAT Rates'!$E$7:$E$12)</f>
        <v>0.2</v>
      </c>
      <c r="O578">
        <f>IF(H578="Yes",G578*N578,0)</f>
        <v>0</v>
      </c>
      <c r="P578">
        <f>IF(H578="Yes",G578*(_xlfn.XLOOKUP(B578,'VAT Rates'!$D$7:$D$12,'VAT Rates'!$E$7:$E$12)),0)</f>
        <v>0</v>
      </c>
      <c r="Q578" t="b">
        <f t="shared" si="8"/>
        <v>0</v>
      </c>
    </row>
    <row r="579" spans="1:17" x14ac:dyDescent="0.25">
      <c r="A579">
        <v>85496</v>
      </c>
      <c r="B579" t="s">
        <v>42</v>
      </c>
      <c r="C579" t="s">
        <v>38</v>
      </c>
      <c r="D579" s="11">
        <v>1101</v>
      </c>
      <c r="E579">
        <v>260.14999999999998</v>
      </c>
      <c r="F579">
        <v>320</v>
      </c>
      <c r="G579">
        <f>D579*F579</f>
        <v>352320</v>
      </c>
      <c r="H579" t="s">
        <v>71</v>
      </c>
      <c r="I579">
        <f>(F579-E579)*D579</f>
        <v>65894.85000000002</v>
      </c>
      <c r="J579" s="9">
        <v>45244</v>
      </c>
      <c r="K579" t="s">
        <v>39</v>
      </c>
      <c r="L579" t="s">
        <v>34</v>
      </c>
      <c r="M579">
        <f>IF(H579="Yes",G579*0.23,0)</f>
        <v>0</v>
      </c>
      <c r="N579" s="15">
        <f>_xlfn.XLOOKUP(B579,'VAT Rates'!$D$7:$D$12,'VAT Rates'!$E$7:$E$12)</f>
        <v>0.24</v>
      </c>
      <c r="O579">
        <f>IF(H579="Yes",G579*N579,0)</f>
        <v>0</v>
      </c>
      <c r="P579">
        <f>IF(H579="Yes",G579*(_xlfn.XLOOKUP(B579,'VAT Rates'!$D$7:$D$12,'VAT Rates'!$E$7:$E$12)),0)</f>
        <v>0</v>
      </c>
      <c r="Q579" t="b">
        <f t="shared" ref="Q579:Q642" si="9">AND(B579="Ireland",D579&gt;1000)</f>
        <v>0</v>
      </c>
    </row>
    <row r="580" spans="1:17" x14ac:dyDescent="0.25">
      <c r="A580">
        <v>85862</v>
      </c>
      <c r="B580" t="s">
        <v>32</v>
      </c>
      <c r="C580" t="s">
        <v>30</v>
      </c>
      <c r="D580" s="11">
        <v>1857</v>
      </c>
      <c r="E580">
        <v>5.47</v>
      </c>
      <c r="F580">
        <v>8</v>
      </c>
      <c r="G580">
        <f>D580*F580</f>
        <v>14856</v>
      </c>
      <c r="H580" t="s">
        <v>71</v>
      </c>
      <c r="I580">
        <f>(F580-E580)*D580</f>
        <v>4698.21</v>
      </c>
      <c r="J580" s="9">
        <v>45208</v>
      </c>
      <c r="K580" t="s">
        <v>40</v>
      </c>
      <c r="L580" t="s">
        <v>33</v>
      </c>
      <c r="M580">
        <f>IF(H580="Yes",G580*0.23,0)</f>
        <v>0</v>
      </c>
      <c r="N580" s="15">
        <f>_xlfn.XLOOKUP(B580,'VAT Rates'!$D$7:$D$12,'VAT Rates'!$E$7:$E$12)</f>
        <v>0.23</v>
      </c>
      <c r="O580">
        <f>IF(H580="Yes",G580*N580,0)</f>
        <v>0</v>
      </c>
      <c r="P580">
        <f>IF(H580="Yes",G580*(_xlfn.XLOOKUP(B580,'VAT Rates'!$D$7:$D$12,'VAT Rates'!$E$7:$E$12)),0)</f>
        <v>0</v>
      </c>
      <c r="Q580" t="b">
        <f t="shared" si="9"/>
        <v>1</v>
      </c>
    </row>
    <row r="581" spans="1:17" x14ac:dyDescent="0.25">
      <c r="A581">
        <v>86012</v>
      </c>
      <c r="B581" t="s">
        <v>29</v>
      </c>
      <c r="C581" t="s">
        <v>37</v>
      </c>
      <c r="D581" s="11">
        <v>1744</v>
      </c>
      <c r="E581">
        <v>250.96</v>
      </c>
      <c r="F581">
        <v>342</v>
      </c>
      <c r="G581">
        <f>D581*F581</f>
        <v>596448</v>
      </c>
      <c r="H581" t="s">
        <v>70</v>
      </c>
      <c r="I581">
        <f>(F581-E581)*D581</f>
        <v>158773.75999999998</v>
      </c>
      <c r="J581" s="9">
        <v>45559</v>
      </c>
      <c r="K581" t="s">
        <v>39</v>
      </c>
      <c r="L581" t="s">
        <v>33</v>
      </c>
      <c r="M581">
        <f>IF(H581="Yes",G581*0.23,0)</f>
        <v>137183.04000000001</v>
      </c>
      <c r="N581" s="15">
        <f>_xlfn.XLOOKUP(B581,'VAT Rates'!$D$7:$D$12,'VAT Rates'!$E$7:$E$12)</f>
        <v>0.2</v>
      </c>
      <c r="O581">
        <f>IF(H581="Yes",G581*N581,0)</f>
        <v>119289.60000000001</v>
      </c>
      <c r="P581">
        <f>IF(H581="Yes",G581*(_xlfn.XLOOKUP(B581,'VAT Rates'!$D$7:$D$12,'VAT Rates'!$E$7:$E$12)),0)</f>
        <v>119289.60000000001</v>
      </c>
      <c r="Q581" t="b">
        <f t="shared" si="9"/>
        <v>0</v>
      </c>
    </row>
    <row r="582" spans="1:17" x14ac:dyDescent="0.25">
      <c r="A582">
        <v>86096</v>
      </c>
      <c r="B582" t="s">
        <v>32</v>
      </c>
      <c r="C582" t="s">
        <v>35</v>
      </c>
      <c r="D582" s="11">
        <v>2851</v>
      </c>
      <c r="E582">
        <v>10.02</v>
      </c>
      <c r="F582">
        <v>15</v>
      </c>
      <c r="G582">
        <f>D582*F582</f>
        <v>42765</v>
      </c>
      <c r="H582" t="s">
        <v>70</v>
      </c>
      <c r="I582">
        <f>(F582-E582)*D582</f>
        <v>14197.980000000001</v>
      </c>
      <c r="J582" s="9">
        <v>45392</v>
      </c>
      <c r="K582" t="s">
        <v>41</v>
      </c>
      <c r="L582" t="s">
        <v>24</v>
      </c>
      <c r="M582">
        <f>IF(H582="Yes",G582*0.23,0)</f>
        <v>9835.9500000000007</v>
      </c>
      <c r="N582" s="15">
        <f>_xlfn.XLOOKUP(B582,'VAT Rates'!$D$7:$D$12,'VAT Rates'!$E$7:$E$12)</f>
        <v>0.23</v>
      </c>
      <c r="O582">
        <f>IF(H582="Yes",G582*N582,0)</f>
        <v>9835.9500000000007</v>
      </c>
      <c r="P582">
        <f>IF(H582="Yes",G582*(_xlfn.XLOOKUP(B582,'VAT Rates'!$D$7:$D$12,'VAT Rates'!$E$7:$E$12)),0)</f>
        <v>9835.9500000000007</v>
      </c>
      <c r="Q582" t="b">
        <f t="shared" si="9"/>
        <v>1</v>
      </c>
    </row>
    <row r="583" spans="1:17" x14ac:dyDescent="0.25">
      <c r="A583">
        <v>86228</v>
      </c>
      <c r="B583" t="s">
        <v>29</v>
      </c>
      <c r="C583" t="s">
        <v>36</v>
      </c>
      <c r="D583" s="11">
        <v>604</v>
      </c>
      <c r="E583">
        <v>120.21</v>
      </c>
      <c r="F583">
        <v>165</v>
      </c>
      <c r="G583">
        <f>D583*F583</f>
        <v>99660</v>
      </c>
      <c r="H583" t="s">
        <v>70</v>
      </c>
      <c r="I583">
        <f>(F583-E583)*D583</f>
        <v>27053.160000000003</v>
      </c>
      <c r="J583" s="9">
        <v>45793</v>
      </c>
      <c r="K583" t="s">
        <v>41</v>
      </c>
      <c r="L583" t="s">
        <v>31</v>
      </c>
      <c r="M583">
        <f>IF(H583="Yes",G583*0.23,0)</f>
        <v>22921.8</v>
      </c>
      <c r="N583" s="15">
        <f>_xlfn.XLOOKUP(B583,'VAT Rates'!$D$7:$D$12,'VAT Rates'!$E$7:$E$12)</f>
        <v>0.2</v>
      </c>
      <c r="O583">
        <f>IF(H583="Yes",G583*N583,0)</f>
        <v>19932</v>
      </c>
      <c r="P583">
        <f>IF(H583="Yes",G583*(_xlfn.XLOOKUP(B583,'VAT Rates'!$D$7:$D$12,'VAT Rates'!$E$7:$E$12)),0)</f>
        <v>19932</v>
      </c>
      <c r="Q583" t="b">
        <f t="shared" si="9"/>
        <v>0</v>
      </c>
    </row>
    <row r="584" spans="1:17" x14ac:dyDescent="0.25">
      <c r="A584">
        <v>86292</v>
      </c>
      <c r="B584" t="s">
        <v>27</v>
      </c>
      <c r="C584" t="s">
        <v>37</v>
      </c>
      <c r="D584" s="11">
        <v>360</v>
      </c>
      <c r="E584">
        <v>250.99</v>
      </c>
      <c r="F584">
        <v>374</v>
      </c>
      <c r="G584">
        <f>D584*F584</f>
        <v>134640</v>
      </c>
      <c r="H584" t="s">
        <v>71</v>
      </c>
      <c r="I584">
        <f>(F584-E584)*D584</f>
        <v>44283.6</v>
      </c>
      <c r="J584" s="9">
        <v>45157</v>
      </c>
      <c r="K584" t="s">
        <v>40</v>
      </c>
      <c r="L584" t="s">
        <v>24</v>
      </c>
      <c r="M584">
        <f>IF(H584="Yes",G584*0.23,0)</f>
        <v>0</v>
      </c>
      <c r="N584" s="15">
        <f>_xlfn.XLOOKUP(B584,'VAT Rates'!$D$7:$D$12,'VAT Rates'!$E$7:$E$12)</f>
        <v>0.19</v>
      </c>
      <c r="O584">
        <f>IF(H584="Yes",G584*N584,0)</f>
        <v>0</v>
      </c>
      <c r="P584">
        <f>IF(H584="Yes",G584*(_xlfn.XLOOKUP(B584,'VAT Rates'!$D$7:$D$12,'VAT Rates'!$E$7:$E$12)),0)</f>
        <v>0</v>
      </c>
      <c r="Q584" t="b">
        <f t="shared" si="9"/>
        <v>0</v>
      </c>
    </row>
    <row r="585" spans="1:17" x14ac:dyDescent="0.25">
      <c r="A585">
        <v>86432</v>
      </c>
      <c r="B585" t="s">
        <v>43</v>
      </c>
      <c r="C585" t="s">
        <v>35</v>
      </c>
      <c r="D585" s="11">
        <v>1366</v>
      </c>
      <c r="E585">
        <v>10.86</v>
      </c>
      <c r="F585">
        <v>12</v>
      </c>
      <c r="G585">
        <f>D585*F585</f>
        <v>16392</v>
      </c>
      <c r="H585" t="s">
        <v>70</v>
      </c>
      <c r="I585">
        <f>(F585-E585)*D585</f>
        <v>1557.2400000000007</v>
      </c>
      <c r="J585" s="9">
        <v>45775</v>
      </c>
      <c r="K585" t="s">
        <v>41</v>
      </c>
      <c r="L585" t="s">
        <v>34</v>
      </c>
      <c r="M585">
        <f>IF(H585="Yes",G585*0.23,0)</f>
        <v>3770.1600000000003</v>
      </c>
      <c r="N585" s="15">
        <f>_xlfn.XLOOKUP(B585,'VAT Rates'!$D$7:$D$12,'VAT Rates'!$E$7:$E$12)</f>
        <v>0.21</v>
      </c>
      <c r="O585">
        <f>IF(H585="Yes",G585*N585,0)</f>
        <v>3442.3199999999997</v>
      </c>
      <c r="P585">
        <f>IF(H585="Yes",G585*(_xlfn.XLOOKUP(B585,'VAT Rates'!$D$7:$D$12,'VAT Rates'!$E$7:$E$12)),0)</f>
        <v>3442.3199999999997</v>
      </c>
      <c r="Q585" t="b">
        <f t="shared" si="9"/>
        <v>0</v>
      </c>
    </row>
    <row r="586" spans="1:17" x14ac:dyDescent="0.25">
      <c r="A586">
        <v>86862</v>
      </c>
      <c r="B586" t="s">
        <v>32</v>
      </c>
      <c r="C586" t="s">
        <v>25</v>
      </c>
      <c r="D586" s="11">
        <v>819</v>
      </c>
      <c r="E586">
        <v>3.3</v>
      </c>
      <c r="F586">
        <v>5</v>
      </c>
      <c r="G586">
        <f>D586*F586</f>
        <v>4095</v>
      </c>
      <c r="H586" t="s">
        <v>71</v>
      </c>
      <c r="I586">
        <f>(F586-E586)*D586</f>
        <v>1392.3000000000002</v>
      </c>
      <c r="J586" s="9">
        <v>45788</v>
      </c>
      <c r="K586" t="s">
        <v>40</v>
      </c>
      <c r="L586" t="s">
        <v>24</v>
      </c>
      <c r="M586">
        <f>IF(H586="Yes",G586*0.23,0)</f>
        <v>0</v>
      </c>
      <c r="N586" s="15">
        <f>_xlfn.XLOOKUP(B586,'VAT Rates'!$D$7:$D$12,'VAT Rates'!$E$7:$E$12)</f>
        <v>0.23</v>
      </c>
      <c r="O586">
        <f>IF(H586="Yes",G586*N586,0)</f>
        <v>0</v>
      </c>
      <c r="P586">
        <f>IF(H586="Yes",G586*(_xlfn.XLOOKUP(B586,'VAT Rates'!$D$7:$D$12,'VAT Rates'!$E$7:$E$12)),0)</f>
        <v>0</v>
      </c>
      <c r="Q586" t="b">
        <f t="shared" si="9"/>
        <v>0</v>
      </c>
    </row>
    <row r="587" spans="1:17" x14ac:dyDescent="0.25">
      <c r="A587">
        <v>86901</v>
      </c>
      <c r="B587" t="s">
        <v>29</v>
      </c>
      <c r="C587" t="s">
        <v>35</v>
      </c>
      <c r="D587" s="11">
        <v>1055</v>
      </c>
      <c r="E587">
        <v>10.33</v>
      </c>
      <c r="F587">
        <v>15</v>
      </c>
      <c r="G587">
        <f>D587*F587</f>
        <v>15825</v>
      </c>
      <c r="H587" t="s">
        <v>71</v>
      </c>
      <c r="I587">
        <f>(F587-E587)*D587</f>
        <v>4926.8500000000004</v>
      </c>
      <c r="J587" s="9">
        <v>45859</v>
      </c>
      <c r="K587" t="s">
        <v>39</v>
      </c>
      <c r="L587" t="s">
        <v>31</v>
      </c>
      <c r="M587">
        <f>IF(H587="Yes",G587*0.23,0)</f>
        <v>0</v>
      </c>
      <c r="N587" s="15">
        <f>_xlfn.XLOOKUP(B587,'VAT Rates'!$D$7:$D$12,'VAT Rates'!$E$7:$E$12)</f>
        <v>0.2</v>
      </c>
      <c r="O587">
        <f>IF(H587="Yes",G587*N587,0)</f>
        <v>0</v>
      </c>
      <c r="P587">
        <f>IF(H587="Yes",G587*(_xlfn.XLOOKUP(B587,'VAT Rates'!$D$7:$D$12,'VAT Rates'!$E$7:$E$12)),0)</f>
        <v>0</v>
      </c>
      <c r="Q587" t="b">
        <f t="shared" si="9"/>
        <v>0</v>
      </c>
    </row>
    <row r="588" spans="1:17" x14ac:dyDescent="0.25">
      <c r="A588">
        <v>86993</v>
      </c>
      <c r="B588" t="s">
        <v>43</v>
      </c>
      <c r="C588" t="s">
        <v>36</v>
      </c>
      <c r="D588" s="11">
        <v>2574</v>
      </c>
      <c r="E588">
        <v>120.64</v>
      </c>
      <c r="F588">
        <v>130</v>
      </c>
      <c r="G588">
        <f>D588*F588</f>
        <v>334620</v>
      </c>
      <c r="H588" t="s">
        <v>70</v>
      </c>
      <c r="I588">
        <f>(F588-E588)*D588</f>
        <v>24092.639999999999</v>
      </c>
      <c r="J588" s="9">
        <v>45183</v>
      </c>
      <c r="K588" t="s">
        <v>41</v>
      </c>
      <c r="L588" t="s">
        <v>34</v>
      </c>
      <c r="M588">
        <f>IF(H588="Yes",G588*0.23,0)</f>
        <v>76962.600000000006</v>
      </c>
      <c r="N588" s="15">
        <f>_xlfn.XLOOKUP(B588,'VAT Rates'!$D$7:$D$12,'VAT Rates'!$E$7:$E$12)</f>
        <v>0.21</v>
      </c>
      <c r="O588">
        <f>IF(H588="Yes",G588*N588,0)</f>
        <v>70270.2</v>
      </c>
      <c r="P588">
        <f>IF(H588="Yes",G588*(_xlfn.XLOOKUP(B588,'VAT Rates'!$D$7:$D$12,'VAT Rates'!$E$7:$E$12)),0)</f>
        <v>70270.2</v>
      </c>
      <c r="Q588" t="b">
        <f t="shared" si="9"/>
        <v>0</v>
      </c>
    </row>
    <row r="589" spans="1:17" x14ac:dyDescent="0.25">
      <c r="A589">
        <v>87004</v>
      </c>
      <c r="B589" t="s">
        <v>43</v>
      </c>
      <c r="C589" t="s">
        <v>35</v>
      </c>
      <c r="D589" s="11">
        <v>267</v>
      </c>
      <c r="E589">
        <v>10.84</v>
      </c>
      <c r="F589">
        <v>12</v>
      </c>
      <c r="G589">
        <f>D589*F589</f>
        <v>3204</v>
      </c>
      <c r="H589" t="s">
        <v>71</v>
      </c>
      <c r="I589">
        <f>(F589-E589)*D589</f>
        <v>309.72000000000003</v>
      </c>
      <c r="J589" s="9">
        <v>45606</v>
      </c>
      <c r="K589" t="s">
        <v>41</v>
      </c>
      <c r="L589" t="s">
        <v>24</v>
      </c>
      <c r="M589">
        <f>IF(H589="Yes",G589*0.23,0)</f>
        <v>0</v>
      </c>
      <c r="N589" s="15">
        <f>_xlfn.XLOOKUP(B589,'VAT Rates'!$D$7:$D$12,'VAT Rates'!$E$7:$E$12)</f>
        <v>0.21</v>
      </c>
      <c r="O589">
        <f>IF(H589="Yes",G589*N589,0)</f>
        <v>0</v>
      </c>
      <c r="P589">
        <f>IF(H589="Yes",G589*(_xlfn.XLOOKUP(B589,'VAT Rates'!$D$7:$D$12,'VAT Rates'!$E$7:$E$12)),0)</f>
        <v>0</v>
      </c>
      <c r="Q589" t="b">
        <f t="shared" si="9"/>
        <v>0</v>
      </c>
    </row>
    <row r="590" spans="1:17" x14ac:dyDescent="0.25">
      <c r="A590">
        <v>87028</v>
      </c>
      <c r="B590" t="s">
        <v>32</v>
      </c>
      <c r="C590" t="s">
        <v>36</v>
      </c>
      <c r="D590" s="11">
        <v>2338</v>
      </c>
      <c r="E590">
        <v>120.52</v>
      </c>
      <c r="F590">
        <v>175</v>
      </c>
      <c r="G590">
        <f>D590*F590</f>
        <v>409150</v>
      </c>
      <c r="H590" t="s">
        <v>71</v>
      </c>
      <c r="I590">
        <f>(F590-E590)*D590</f>
        <v>127374.24</v>
      </c>
      <c r="J590" s="9">
        <v>45276</v>
      </c>
      <c r="K590" t="s">
        <v>40</v>
      </c>
      <c r="L590" t="s">
        <v>24</v>
      </c>
      <c r="M590">
        <f>IF(H590="Yes",G590*0.23,0)</f>
        <v>0</v>
      </c>
      <c r="N590" s="15">
        <f>_xlfn.XLOOKUP(B590,'VAT Rates'!$D$7:$D$12,'VAT Rates'!$E$7:$E$12)</f>
        <v>0.23</v>
      </c>
      <c r="O590">
        <f>IF(H590="Yes",G590*N590,0)</f>
        <v>0</v>
      </c>
      <c r="P590">
        <f>IF(H590="Yes",G590*(_xlfn.XLOOKUP(B590,'VAT Rates'!$D$7:$D$12,'VAT Rates'!$E$7:$E$12)),0)</f>
        <v>0</v>
      </c>
      <c r="Q590" t="b">
        <f t="shared" si="9"/>
        <v>1</v>
      </c>
    </row>
    <row r="591" spans="1:17" x14ac:dyDescent="0.25">
      <c r="A591">
        <v>87066</v>
      </c>
      <c r="B591" t="s">
        <v>44</v>
      </c>
      <c r="C591" t="s">
        <v>35</v>
      </c>
      <c r="D591" s="11">
        <v>292</v>
      </c>
      <c r="E591">
        <v>10.19</v>
      </c>
      <c r="F591">
        <v>13</v>
      </c>
      <c r="G591">
        <f>D591*F591</f>
        <v>3796</v>
      </c>
      <c r="H591" t="s">
        <v>70</v>
      </c>
      <c r="I591">
        <f>(F591-E591)*D591</f>
        <v>820.5200000000001</v>
      </c>
      <c r="J591" s="9">
        <v>45260</v>
      </c>
      <c r="K591" t="s">
        <v>26</v>
      </c>
      <c r="L591" t="s">
        <v>24</v>
      </c>
      <c r="M591">
        <f>IF(H591="Yes",G591*0.23,0)</f>
        <v>873.08</v>
      </c>
      <c r="N591" s="15">
        <f>_xlfn.XLOOKUP(B591,'VAT Rates'!$D$7:$D$12,'VAT Rates'!$E$7:$E$12)</f>
        <v>0.22</v>
      </c>
      <c r="O591">
        <f>IF(H591="Yes",G591*N591,0)</f>
        <v>835.12</v>
      </c>
      <c r="P591">
        <f>IF(H591="Yes",G591*(_xlfn.XLOOKUP(B591,'VAT Rates'!$D$7:$D$12,'VAT Rates'!$E$7:$E$12)),0)</f>
        <v>835.12</v>
      </c>
      <c r="Q591" t="b">
        <f t="shared" si="9"/>
        <v>0</v>
      </c>
    </row>
    <row r="592" spans="1:17" x14ac:dyDescent="0.25">
      <c r="A592">
        <v>87110</v>
      </c>
      <c r="B592" t="s">
        <v>32</v>
      </c>
      <c r="C592" t="s">
        <v>35</v>
      </c>
      <c r="D592" s="11">
        <v>2532</v>
      </c>
      <c r="E592">
        <v>10.23</v>
      </c>
      <c r="F592">
        <v>16</v>
      </c>
      <c r="G592">
        <f>D592*F592</f>
        <v>40512</v>
      </c>
      <c r="H592" t="s">
        <v>70</v>
      </c>
      <c r="I592">
        <f>(F592-E592)*D592</f>
        <v>14609.64</v>
      </c>
      <c r="J592" s="9">
        <v>45711</v>
      </c>
      <c r="K592" t="s">
        <v>41</v>
      </c>
      <c r="L592" t="s">
        <v>24</v>
      </c>
      <c r="M592">
        <f>IF(H592="Yes",G592*0.23,0)</f>
        <v>9317.76</v>
      </c>
      <c r="N592" s="15">
        <f>_xlfn.XLOOKUP(B592,'VAT Rates'!$D$7:$D$12,'VAT Rates'!$E$7:$E$12)</f>
        <v>0.23</v>
      </c>
      <c r="O592">
        <f>IF(H592="Yes",G592*N592,0)</f>
        <v>9317.76</v>
      </c>
      <c r="P592">
        <f>IF(H592="Yes",G592*(_xlfn.XLOOKUP(B592,'VAT Rates'!$D$7:$D$12,'VAT Rates'!$E$7:$E$12)),0)</f>
        <v>9317.76</v>
      </c>
      <c r="Q592" t="b">
        <f t="shared" si="9"/>
        <v>1</v>
      </c>
    </row>
    <row r="593" spans="1:17" x14ac:dyDescent="0.25">
      <c r="A593">
        <v>87142</v>
      </c>
      <c r="B593" t="s">
        <v>27</v>
      </c>
      <c r="C593" t="s">
        <v>36</v>
      </c>
      <c r="D593" s="11">
        <v>472</v>
      </c>
      <c r="E593">
        <v>120.48</v>
      </c>
      <c r="F593">
        <v>143</v>
      </c>
      <c r="G593">
        <f>D593*F593</f>
        <v>67496</v>
      </c>
      <c r="H593" t="s">
        <v>70</v>
      </c>
      <c r="I593">
        <f>(F593-E593)*D593</f>
        <v>10629.439999999999</v>
      </c>
      <c r="J593" s="9">
        <v>45572</v>
      </c>
      <c r="K593" t="s">
        <v>41</v>
      </c>
      <c r="L593" t="s">
        <v>31</v>
      </c>
      <c r="M593">
        <f>IF(H593="Yes",G593*0.23,0)</f>
        <v>15524.08</v>
      </c>
      <c r="N593" s="15">
        <f>_xlfn.XLOOKUP(B593,'VAT Rates'!$D$7:$D$12,'VAT Rates'!$E$7:$E$12)</f>
        <v>0.19</v>
      </c>
      <c r="O593">
        <f>IF(H593="Yes",G593*N593,0)</f>
        <v>12824.24</v>
      </c>
      <c r="P593">
        <f>IF(H593="Yes",G593*(_xlfn.XLOOKUP(B593,'VAT Rates'!$D$7:$D$12,'VAT Rates'!$E$7:$E$12)),0)</f>
        <v>12824.24</v>
      </c>
      <c r="Q593" t="b">
        <f t="shared" si="9"/>
        <v>0</v>
      </c>
    </row>
    <row r="594" spans="1:17" x14ac:dyDescent="0.25">
      <c r="A594">
        <v>87160</v>
      </c>
      <c r="B594" t="s">
        <v>43</v>
      </c>
      <c r="C594" t="s">
        <v>35</v>
      </c>
      <c r="D594" s="11">
        <v>1143</v>
      </c>
      <c r="E594">
        <v>10.78</v>
      </c>
      <c r="F594">
        <v>14</v>
      </c>
      <c r="G594">
        <f>D594*F594</f>
        <v>16002</v>
      </c>
      <c r="H594" t="s">
        <v>70</v>
      </c>
      <c r="I594">
        <f>(F594-E594)*D594</f>
        <v>3680.4600000000009</v>
      </c>
      <c r="J594" s="9">
        <v>45415</v>
      </c>
      <c r="K594" t="s">
        <v>26</v>
      </c>
      <c r="L594" t="s">
        <v>24</v>
      </c>
      <c r="M594">
        <f>IF(H594="Yes",G594*0.23,0)</f>
        <v>3680.46</v>
      </c>
      <c r="N594" s="15">
        <f>_xlfn.XLOOKUP(B594,'VAT Rates'!$D$7:$D$12,'VAT Rates'!$E$7:$E$12)</f>
        <v>0.21</v>
      </c>
      <c r="O594">
        <f>IF(H594="Yes",G594*N594,0)</f>
        <v>3360.42</v>
      </c>
      <c r="P594">
        <f>IF(H594="Yes",G594*(_xlfn.XLOOKUP(B594,'VAT Rates'!$D$7:$D$12,'VAT Rates'!$E$7:$E$12)),0)</f>
        <v>3360.42</v>
      </c>
      <c r="Q594" t="b">
        <f t="shared" si="9"/>
        <v>0</v>
      </c>
    </row>
    <row r="595" spans="1:17" x14ac:dyDescent="0.25">
      <c r="A595">
        <v>87185</v>
      </c>
      <c r="B595" t="s">
        <v>27</v>
      </c>
      <c r="C595" t="s">
        <v>37</v>
      </c>
      <c r="D595" s="11">
        <v>1175</v>
      </c>
      <c r="E595">
        <v>250.39</v>
      </c>
      <c r="F595">
        <v>364</v>
      </c>
      <c r="G595">
        <f>D595*F595</f>
        <v>427700</v>
      </c>
      <c r="H595" t="s">
        <v>71</v>
      </c>
      <c r="I595">
        <f>(F595-E595)*D595</f>
        <v>133491.75000000003</v>
      </c>
      <c r="J595" s="9">
        <v>45309</v>
      </c>
      <c r="K595" t="s">
        <v>41</v>
      </c>
      <c r="L595" t="s">
        <v>28</v>
      </c>
      <c r="M595">
        <f>IF(H595="Yes",G595*0.23,0)</f>
        <v>0</v>
      </c>
      <c r="N595" s="15">
        <f>_xlfn.XLOOKUP(B595,'VAT Rates'!$D$7:$D$12,'VAT Rates'!$E$7:$E$12)</f>
        <v>0.19</v>
      </c>
      <c r="O595">
        <f>IF(H595="Yes",G595*N595,0)</f>
        <v>0</v>
      </c>
      <c r="P595">
        <f>IF(H595="Yes",G595*(_xlfn.XLOOKUP(B595,'VAT Rates'!$D$7:$D$12,'VAT Rates'!$E$7:$E$12)),0)</f>
        <v>0</v>
      </c>
      <c r="Q595" t="b">
        <f t="shared" si="9"/>
        <v>0</v>
      </c>
    </row>
    <row r="596" spans="1:17" x14ac:dyDescent="0.25">
      <c r="A596">
        <v>87323</v>
      </c>
      <c r="B596" t="s">
        <v>44</v>
      </c>
      <c r="C596" t="s">
        <v>36</v>
      </c>
      <c r="D596" s="11">
        <v>1135</v>
      </c>
      <c r="E596">
        <v>120.57</v>
      </c>
      <c r="F596">
        <v>174</v>
      </c>
      <c r="G596">
        <f>D596*F596</f>
        <v>197490</v>
      </c>
      <c r="H596" t="s">
        <v>70</v>
      </c>
      <c r="I596">
        <f>(F596-E596)*D596</f>
        <v>60643.05000000001</v>
      </c>
      <c r="J596" s="9">
        <v>45632</v>
      </c>
      <c r="K596" t="s">
        <v>40</v>
      </c>
      <c r="L596" t="s">
        <v>24</v>
      </c>
      <c r="M596">
        <f>IF(H596="Yes",G596*0.23,0)</f>
        <v>45422.700000000004</v>
      </c>
      <c r="N596" s="15">
        <f>_xlfn.XLOOKUP(B596,'VAT Rates'!$D$7:$D$12,'VAT Rates'!$E$7:$E$12)</f>
        <v>0.22</v>
      </c>
      <c r="O596">
        <f>IF(H596="Yes",G596*N596,0)</f>
        <v>43447.8</v>
      </c>
      <c r="P596">
        <f>IF(H596="Yes",G596*(_xlfn.XLOOKUP(B596,'VAT Rates'!$D$7:$D$12,'VAT Rates'!$E$7:$E$12)),0)</f>
        <v>43447.8</v>
      </c>
      <c r="Q596" t="b">
        <f t="shared" si="9"/>
        <v>0</v>
      </c>
    </row>
    <row r="597" spans="1:17" x14ac:dyDescent="0.25">
      <c r="A597">
        <v>87427</v>
      </c>
      <c r="B597" t="s">
        <v>27</v>
      </c>
      <c r="C597" t="s">
        <v>37</v>
      </c>
      <c r="D597" s="11">
        <v>552</v>
      </c>
      <c r="E597">
        <v>250.92</v>
      </c>
      <c r="F597">
        <v>314</v>
      </c>
      <c r="G597">
        <f>D597*F597</f>
        <v>173328</v>
      </c>
      <c r="H597" t="s">
        <v>71</v>
      </c>
      <c r="I597">
        <f>(F597-E597)*D597</f>
        <v>34820.160000000003</v>
      </c>
      <c r="J597" s="9">
        <v>45776</v>
      </c>
      <c r="K597" t="s">
        <v>41</v>
      </c>
      <c r="L597" t="s">
        <v>33</v>
      </c>
      <c r="M597">
        <f>IF(H597="Yes",G597*0.23,0)</f>
        <v>0</v>
      </c>
      <c r="N597" s="15">
        <f>_xlfn.XLOOKUP(B597,'VAT Rates'!$D$7:$D$12,'VAT Rates'!$E$7:$E$12)</f>
        <v>0.19</v>
      </c>
      <c r="O597">
        <f>IF(H597="Yes",G597*N597,0)</f>
        <v>0</v>
      </c>
      <c r="P597">
        <f>IF(H597="Yes",G597*(_xlfn.XLOOKUP(B597,'VAT Rates'!$D$7:$D$12,'VAT Rates'!$E$7:$E$12)),0)</f>
        <v>0</v>
      </c>
      <c r="Q597" t="b">
        <f t="shared" si="9"/>
        <v>0</v>
      </c>
    </row>
    <row r="598" spans="1:17" x14ac:dyDescent="0.25">
      <c r="A598">
        <v>87513</v>
      </c>
      <c r="B598" t="s">
        <v>32</v>
      </c>
      <c r="C598" t="s">
        <v>38</v>
      </c>
      <c r="D598" s="11">
        <v>2240</v>
      </c>
      <c r="E598">
        <v>260.45</v>
      </c>
      <c r="F598">
        <v>350</v>
      </c>
      <c r="G598">
        <f>D598*F598</f>
        <v>784000</v>
      </c>
      <c r="H598" t="s">
        <v>70</v>
      </c>
      <c r="I598">
        <f>(F598-E598)*D598</f>
        <v>200592.00000000003</v>
      </c>
      <c r="J598" s="9">
        <v>45228</v>
      </c>
      <c r="K598" t="s">
        <v>41</v>
      </c>
      <c r="L598" t="s">
        <v>24</v>
      </c>
      <c r="M598">
        <f>IF(H598="Yes",G598*0.23,0)</f>
        <v>180320</v>
      </c>
      <c r="N598" s="15">
        <f>_xlfn.XLOOKUP(B598,'VAT Rates'!$D$7:$D$12,'VAT Rates'!$E$7:$E$12)</f>
        <v>0.23</v>
      </c>
      <c r="O598">
        <f>IF(H598="Yes",G598*N598,0)</f>
        <v>180320</v>
      </c>
      <c r="P598">
        <f>IF(H598="Yes",G598*(_xlfn.XLOOKUP(B598,'VAT Rates'!$D$7:$D$12,'VAT Rates'!$E$7:$E$12)),0)</f>
        <v>180320</v>
      </c>
      <c r="Q598" t="b">
        <f t="shared" si="9"/>
        <v>1</v>
      </c>
    </row>
    <row r="599" spans="1:17" x14ac:dyDescent="0.25">
      <c r="A599">
        <v>87519</v>
      </c>
      <c r="B599" t="s">
        <v>29</v>
      </c>
      <c r="C599" t="s">
        <v>30</v>
      </c>
      <c r="D599" s="11">
        <v>1666</v>
      </c>
      <c r="E599">
        <v>5.97</v>
      </c>
      <c r="F599">
        <v>7</v>
      </c>
      <c r="G599">
        <f>D599*F599</f>
        <v>11662</v>
      </c>
      <c r="H599" t="s">
        <v>70</v>
      </c>
      <c r="I599">
        <f>(F599-E599)*D599</f>
        <v>1715.9800000000005</v>
      </c>
      <c r="J599" s="9">
        <v>45540</v>
      </c>
      <c r="K599" t="s">
        <v>40</v>
      </c>
      <c r="L599" t="s">
        <v>24</v>
      </c>
      <c r="M599">
        <f>IF(H599="Yes",G599*0.23,0)</f>
        <v>2682.26</v>
      </c>
      <c r="N599" s="15">
        <f>_xlfn.XLOOKUP(B599,'VAT Rates'!$D$7:$D$12,'VAT Rates'!$E$7:$E$12)</f>
        <v>0.2</v>
      </c>
      <c r="O599">
        <f>IF(H599="Yes",G599*N599,0)</f>
        <v>2332.4</v>
      </c>
      <c r="P599">
        <f>IF(H599="Yes",G599*(_xlfn.XLOOKUP(B599,'VAT Rates'!$D$7:$D$12,'VAT Rates'!$E$7:$E$12)),0)</f>
        <v>2332.4</v>
      </c>
      <c r="Q599" t="b">
        <f t="shared" si="9"/>
        <v>0</v>
      </c>
    </row>
    <row r="600" spans="1:17" x14ac:dyDescent="0.25">
      <c r="A600">
        <v>87537</v>
      </c>
      <c r="B600" t="s">
        <v>44</v>
      </c>
      <c r="C600" t="s">
        <v>38</v>
      </c>
      <c r="D600" s="11">
        <v>1778</v>
      </c>
      <c r="E600">
        <v>260.02999999999997</v>
      </c>
      <c r="F600">
        <v>344</v>
      </c>
      <c r="G600">
        <f>D600*F600</f>
        <v>611632</v>
      </c>
      <c r="H600" t="s">
        <v>70</v>
      </c>
      <c r="I600">
        <f>(F600-E600)*D600</f>
        <v>149298.66000000006</v>
      </c>
      <c r="J600" s="9">
        <v>45174</v>
      </c>
      <c r="K600" t="s">
        <v>39</v>
      </c>
      <c r="L600" t="s">
        <v>24</v>
      </c>
      <c r="M600">
        <f>IF(H600="Yes",G600*0.23,0)</f>
        <v>140675.36000000002</v>
      </c>
      <c r="N600" s="15">
        <f>_xlfn.XLOOKUP(B600,'VAT Rates'!$D$7:$D$12,'VAT Rates'!$E$7:$E$12)</f>
        <v>0.22</v>
      </c>
      <c r="O600">
        <f>IF(H600="Yes",G600*N600,0)</f>
        <v>134559.04000000001</v>
      </c>
      <c r="P600">
        <f>IF(H600="Yes",G600*(_xlfn.XLOOKUP(B600,'VAT Rates'!$D$7:$D$12,'VAT Rates'!$E$7:$E$12)),0)</f>
        <v>134559.04000000001</v>
      </c>
      <c r="Q600" t="b">
        <f t="shared" si="9"/>
        <v>0</v>
      </c>
    </row>
    <row r="601" spans="1:17" x14ac:dyDescent="0.25">
      <c r="A601">
        <v>87624</v>
      </c>
      <c r="B601" t="s">
        <v>27</v>
      </c>
      <c r="C601" t="s">
        <v>35</v>
      </c>
      <c r="D601" s="11">
        <v>1259</v>
      </c>
      <c r="E601">
        <v>10.77</v>
      </c>
      <c r="F601">
        <v>13</v>
      </c>
      <c r="G601">
        <f>D601*F601</f>
        <v>16367</v>
      </c>
      <c r="H601" t="s">
        <v>71</v>
      </c>
      <c r="I601">
        <f>(F601-E601)*D601</f>
        <v>2807.5700000000006</v>
      </c>
      <c r="J601" s="9">
        <v>45326</v>
      </c>
      <c r="K601" t="s">
        <v>40</v>
      </c>
      <c r="L601" t="s">
        <v>24</v>
      </c>
      <c r="M601">
        <f>IF(H601="Yes",G601*0.23,0)</f>
        <v>0</v>
      </c>
      <c r="N601" s="15">
        <f>_xlfn.XLOOKUP(B601,'VAT Rates'!$D$7:$D$12,'VAT Rates'!$E$7:$E$12)</f>
        <v>0.19</v>
      </c>
      <c r="O601">
        <f>IF(H601="Yes",G601*N601,0)</f>
        <v>0</v>
      </c>
      <c r="P601">
        <f>IF(H601="Yes",G601*(_xlfn.XLOOKUP(B601,'VAT Rates'!$D$7:$D$12,'VAT Rates'!$E$7:$E$12)),0)</f>
        <v>0</v>
      </c>
      <c r="Q601" t="b">
        <f t="shared" si="9"/>
        <v>0</v>
      </c>
    </row>
    <row r="602" spans="1:17" x14ac:dyDescent="0.25">
      <c r="A602">
        <v>87745</v>
      </c>
      <c r="B602" t="s">
        <v>42</v>
      </c>
      <c r="C602" t="s">
        <v>30</v>
      </c>
      <c r="D602" s="11">
        <v>546</v>
      </c>
      <c r="E602">
        <v>5.98</v>
      </c>
      <c r="F602">
        <v>9</v>
      </c>
      <c r="G602">
        <f>D602*F602</f>
        <v>4914</v>
      </c>
      <c r="H602" t="s">
        <v>71</v>
      </c>
      <c r="I602">
        <f>(F602-E602)*D602</f>
        <v>1648.9199999999998</v>
      </c>
      <c r="J602" s="9">
        <v>45620</v>
      </c>
      <c r="K602" t="s">
        <v>41</v>
      </c>
      <c r="L602" t="s">
        <v>34</v>
      </c>
      <c r="M602">
        <f>IF(H602="Yes",G602*0.23,0)</f>
        <v>0</v>
      </c>
      <c r="N602" s="15">
        <f>_xlfn.XLOOKUP(B602,'VAT Rates'!$D$7:$D$12,'VAT Rates'!$E$7:$E$12)</f>
        <v>0.24</v>
      </c>
      <c r="O602">
        <f>IF(H602="Yes",G602*N602,0)</f>
        <v>0</v>
      </c>
      <c r="P602">
        <f>IF(H602="Yes",G602*(_xlfn.XLOOKUP(B602,'VAT Rates'!$D$7:$D$12,'VAT Rates'!$E$7:$E$12)),0)</f>
        <v>0</v>
      </c>
      <c r="Q602" t="b">
        <f t="shared" si="9"/>
        <v>0</v>
      </c>
    </row>
    <row r="603" spans="1:17" x14ac:dyDescent="0.25">
      <c r="A603">
        <v>87875</v>
      </c>
      <c r="B603" t="s">
        <v>29</v>
      </c>
      <c r="C603" t="s">
        <v>37</v>
      </c>
      <c r="D603" s="11">
        <v>866</v>
      </c>
      <c r="E603">
        <v>250.27</v>
      </c>
      <c r="F603">
        <v>321</v>
      </c>
      <c r="G603">
        <f>D603*F603</f>
        <v>277986</v>
      </c>
      <c r="H603" t="s">
        <v>71</v>
      </c>
      <c r="I603">
        <f>(F603-E603)*D603</f>
        <v>61252.179999999993</v>
      </c>
      <c r="J603" s="9">
        <v>45865</v>
      </c>
      <c r="K603" t="s">
        <v>39</v>
      </c>
      <c r="L603" t="s">
        <v>31</v>
      </c>
      <c r="M603">
        <f>IF(H603="Yes",G603*0.23,0)</f>
        <v>0</v>
      </c>
      <c r="N603" s="15">
        <f>_xlfn.XLOOKUP(B603,'VAT Rates'!$D$7:$D$12,'VAT Rates'!$E$7:$E$12)</f>
        <v>0.2</v>
      </c>
      <c r="O603">
        <f>IF(H603="Yes",G603*N603,0)</f>
        <v>0</v>
      </c>
      <c r="P603">
        <f>IF(H603="Yes",G603*(_xlfn.XLOOKUP(B603,'VAT Rates'!$D$7:$D$12,'VAT Rates'!$E$7:$E$12)),0)</f>
        <v>0</v>
      </c>
      <c r="Q603" t="b">
        <f t="shared" si="9"/>
        <v>0</v>
      </c>
    </row>
    <row r="604" spans="1:17" x14ac:dyDescent="0.25">
      <c r="A604">
        <v>88024</v>
      </c>
      <c r="B604" t="s">
        <v>32</v>
      </c>
      <c r="C604" t="s">
        <v>37</v>
      </c>
      <c r="D604" s="11">
        <v>2954</v>
      </c>
      <c r="E604">
        <v>250.53</v>
      </c>
      <c r="F604">
        <v>309</v>
      </c>
      <c r="G604">
        <f>D604*F604</f>
        <v>912786</v>
      </c>
      <c r="H604" t="s">
        <v>70</v>
      </c>
      <c r="I604">
        <f>(F604-E604)*D604</f>
        <v>172720.38</v>
      </c>
      <c r="J604" s="9">
        <v>45798</v>
      </c>
      <c r="K604" t="s">
        <v>41</v>
      </c>
      <c r="L604" t="s">
        <v>33</v>
      </c>
      <c r="M604">
        <f>IF(H604="Yes",G604*0.23,0)</f>
        <v>209940.78</v>
      </c>
      <c r="N604" s="15">
        <f>_xlfn.XLOOKUP(B604,'VAT Rates'!$D$7:$D$12,'VAT Rates'!$E$7:$E$12)</f>
        <v>0.23</v>
      </c>
      <c r="O604">
        <f>IF(H604="Yes",G604*N604,0)</f>
        <v>209940.78</v>
      </c>
      <c r="P604">
        <f>IF(H604="Yes",G604*(_xlfn.XLOOKUP(B604,'VAT Rates'!$D$7:$D$12,'VAT Rates'!$E$7:$E$12)),0)</f>
        <v>209940.78</v>
      </c>
      <c r="Q604" t="b">
        <f t="shared" si="9"/>
        <v>1</v>
      </c>
    </row>
    <row r="605" spans="1:17" x14ac:dyDescent="0.25">
      <c r="A605">
        <v>88111</v>
      </c>
      <c r="B605" t="s">
        <v>27</v>
      </c>
      <c r="C605" t="s">
        <v>25</v>
      </c>
      <c r="D605" s="11">
        <v>2021</v>
      </c>
      <c r="E605">
        <v>3.16</v>
      </c>
      <c r="F605">
        <v>5</v>
      </c>
      <c r="G605">
        <f>D605*F605</f>
        <v>10105</v>
      </c>
      <c r="H605" t="s">
        <v>71</v>
      </c>
      <c r="I605">
        <f>(F605-E605)*D605</f>
        <v>3718.64</v>
      </c>
      <c r="J605" s="9">
        <v>45279</v>
      </c>
      <c r="K605" t="s">
        <v>39</v>
      </c>
      <c r="L605" t="s">
        <v>34</v>
      </c>
      <c r="M605">
        <f>IF(H605="Yes",G605*0.23,0)</f>
        <v>0</v>
      </c>
      <c r="N605" s="15">
        <f>_xlfn.XLOOKUP(B605,'VAT Rates'!$D$7:$D$12,'VAT Rates'!$E$7:$E$12)</f>
        <v>0.19</v>
      </c>
      <c r="O605">
        <f>IF(H605="Yes",G605*N605,0)</f>
        <v>0</v>
      </c>
      <c r="P605">
        <f>IF(H605="Yes",G605*(_xlfn.XLOOKUP(B605,'VAT Rates'!$D$7:$D$12,'VAT Rates'!$E$7:$E$12)),0)</f>
        <v>0</v>
      </c>
      <c r="Q605" t="b">
        <f t="shared" si="9"/>
        <v>0</v>
      </c>
    </row>
    <row r="606" spans="1:17" x14ac:dyDescent="0.25">
      <c r="A606">
        <v>88127</v>
      </c>
      <c r="B606" t="s">
        <v>27</v>
      </c>
      <c r="C606" t="s">
        <v>25</v>
      </c>
      <c r="D606" s="11">
        <v>887</v>
      </c>
      <c r="E606">
        <v>3.2800000000000002</v>
      </c>
      <c r="F606">
        <v>5</v>
      </c>
      <c r="G606">
        <f>D606*F606</f>
        <v>4435</v>
      </c>
      <c r="H606" t="s">
        <v>71</v>
      </c>
      <c r="I606">
        <f>(F606-E606)*D606</f>
        <v>1525.6399999999999</v>
      </c>
      <c r="J606" s="9">
        <v>45186</v>
      </c>
      <c r="K606" t="s">
        <v>40</v>
      </c>
      <c r="L606" t="s">
        <v>33</v>
      </c>
      <c r="M606">
        <f>IF(H606="Yes",G606*0.23,0)</f>
        <v>0</v>
      </c>
      <c r="N606" s="15">
        <f>_xlfn.XLOOKUP(B606,'VAT Rates'!$D$7:$D$12,'VAT Rates'!$E$7:$E$12)</f>
        <v>0.19</v>
      </c>
      <c r="O606">
        <f>IF(H606="Yes",G606*N606,0)</f>
        <v>0</v>
      </c>
      <c r="P606">
        <f>IF(H606="Yes",G606*(_xlfn.XLOOKUP(B606,'VAT Rates'!$D$7:$D$12,'VAT Rates'!$E$7:$E$12)),0)</f>
        <v>0</v>
      </c>
      <c r="Q606" t="b">
        <f t="shared" si="9"/>
        <v>0</v>
      </c>
    </row>
    <row r="607" spans="1:17" x14ac:dyDescent="0.25">
      <c r="A607">
        <v>88319</v>
      </c>
      <c r="B607" t="s">
        <v>42</v>
      </c>
      <c r="C607" t="s">
        <v>25</v>
      </c>
      <c r="D607" s="11">
        <v>521</v>
      </c>
      <c r="E607">
        <v>3.69</v>
      </c>
      <c r="F607">
        <v>6</v>
      </c>
      <c r="G607">
        <f>D607*F607</f>
        <v>3126</v>
      </c>
      <c r="H607" t="s">
        <v>70</v>
      </c>
      <c r="I607">
        <f>(F607-E607)*D607</f>
        <v>1203.51</v>
      </c>
      <c r="J607" s="9">
        <v>45382</v>
      </c>
      <c r="K607" t="s">
        <v>40</v>
      </c>
      <c r="L607" t="s">
        <v>24</v>
      </c>
      <c r="M607">
        <f>IF(H607="Yes",G607*0.23,0)</f>
        <v>718.98</v>
      </c>
      <c r="N607" s="15">
        <f>_xlfn.XLOOKUP(B607,'VAT Rates'!$D$7:$D$12,'VAT Rates'!$E$7:$E$12)</f>
        <v>0.24</v>
      </c>
      <c r="O607">
        <f>IF(H607="Yes",G607*N607,0)</f>
        <v>750.24</v>
      </c>
      <c r="P607">
        <f>IF(H607="Yes",G607*(_xlfn.XLOOKUP(B607,'VAT Rates'!$D$7:$D$12,'VAT Rates'!$E$7:$E$12)),0)</f>
        <v>750.24</v>
      </c>
      <c r="Q607" t="b">
        <f t="shared" si="9"/>
        <v>0</v>
      </c>
    </row>
    <row r="608" spans="1:17" x14ac:dyDescent="0.25">
      <c r="A608">
        <v>88352</v>
      </c>
      <c r="B608" t="s">
        <v>44</v>
      </c>
      <c r="C608" t="s">
        <v>35</v>
      </c>
      <c r="D608" s="11">
        <v>1404</v>
      </c>
      <c r="E608">
        <v>10.62</v>
      </c>
      <c r="F608">
        <v>14</v>
      </c>
      <c r="G608">
        <f>D608*F608</f>
        <v>19656</v>
      </c>
      <c r="H608" t="s">
        <v>71</v>
      </c>
      <c r="I608">
        <f>(F608-E608)*D608</f>
        <v>4745.5200000000013</v>
      </c>
      <c r="J608" s="9">
        <v>45183</v>
      </c>
      <c r="K608" t="s">
        <v>40</v>
      </c>
      <c r="L608" t="s">
        <v>34</v>
      </c>
      <c r="M608">
        <f>IF(H608="Yes",G608*0.23,0)</f>
        <v>0</v>
      </c>
      <c r="N608" s="15">
        <f>_xlfn.XLOOKUP(B608,'VAT Rates'!$D$7:$D$12,'VAT Rates'!$E$7:$E$12)</f>
        <v>0.22</v>
      </c>
      <c r="O608">
        <f>IF(H608="Yes",G608*N608,0)</f>
        <v>0</v>
      </c>
      <c r="P608">
        <f>IF(H608="Yes",G608*(_xlfn.XLOOKUP(B608,'VAT Rates'!$D$7:$D$12,'VAT Rates'!$E$7:$E$12)),0)</f>
        <v>0</v>
      </c>
      <c r="Q608" t="b">
        <f t="shared" si="9"/>
        <v>0</v>
      </c>
    </row>
    <row r="609" spans="1:17" x14ac:dyDescent="0.25">
      <c r="A609">
        <v>88497</v>
      </c>
      <c r="B609" t="s">
        <v>43</v>
      </c>
      <c r="C609" t="s">
        <v>30</v>
      </c>
      <c r="D609" s="11">
        <v>615</v>
      </c>
      <c r="E609">
        <v>5.6</v>
      </c>
      <c r="F609">
        <v>8</v>
      </c>
      <c r="G609">
        <f>D609*F609</f>
        <v>4920</v>
      </c>
      <c r="H609" t="s">
        <v>70</v>
      </c>
      <c r="I609">
        <f>(F609-E609)*D609</f>
        <v>1476.0000000000002</v>
      </c>
      <c r="J609" s="9">
        <v>45576</v>
      </c>
      <c r="K609" t="s">
        <v>26</v>
      </c>
      <c r="L609" t="s">
        <v>28</v>
      </c>
      <c r="M609">
        <f>IF(H609="Yes",G609*0.23,0)</f>
        <v>1131.6000000000001</v>
      </c>
      <c r="N609" s="15">
        <f>_xlfn.XLOOKUP(B609,'VAT Rates'!$D$7:$D$12,'VAT Rates'!$E$7:$E$12)</f>
        <v>0.21</v>
      </c>
      <c r="O609">
        <f>IF(H609="Yes",G609*N609,0)</f>
        <v>1033.2</v>
      </c>
      <c r="P609">
        <f>IF(H609="Yes",G609*(_xlfn.XLOOKUP(B609,'VAT Rates'!$D$7:$D$12,'VAT Rates'!$E$7:$E$12)),0)</f>
        <v>1033.2</v>
      </c>
      <c r="Q609" t="b">
        <f t="shared" si="9"/>
        <v>0</v>
      </c>
    </row>
    <row r="610" spans="1:17" x14ac:dyDescent="0.25">
      <c r="A610">
        <v>88864</v>
      </c>
      <c r="B610" t="s">
        <v>27</v>
      </c>
      <c r="C610" t="s">
        <v>25</v>
      </c>
      <c r="D610" s="11">
        <v>1618</v>
      </c>
      <c r="E610">
        <v>3.57</v>
      </c>
      <c r="F610">
        <v>6</v>
      </c>
      <c r="G610">
        <f>D610*F610</f>
        <v>9708</v>
      </c>
      <c r="H610" t="s">
        <v>71</v>
      </c>
      <c r="I610">
        <f>(F610-E610)*D610</f>
        <v>3931.7400000000002</v>
      </c>
      <c r="J610" s="9">
        <v>45151</v>
      </c>
      <c r="K610" t="s">
        <v>26</v>
      </c>
      <c r="L610" t="s">
        <v>24</v>
      </c>
      <c r="M610">
        <f>IF(H610="Yes",G610*0.23,0)</f>
        <v>0</v>
      </c>
      <c r="N610" s="15">
        <f>_xlfn.XLOOKUP(B610,'VAT Rates'!$D$7:$D$12,'VAT Rates'!$E$7:$E$12)</f>
        <v>0.19</v>
      </c>
      <c r="O610">
        <f>IF(H610="Yes",G610*N610,0)</f>
        <v>0</v>
      </c>
      <c r="P610">
        <f>IF(H610="Yes",G610*(_xlfn.XLOOKUP(B610,'VAT Rates'!$D$7:$D$12,'VAT Rates'!$E$7:$E$12)),0)</f>
        <v>0</v>
      </c>
      <c r="Q610" t="b">
        <f t="shared" si="9"/>
        <v>0</v>
      </c>
    </row>
    <row r="611" spans="1:17" x14ac:dyDescent="0.25">
      <c r="A611">
        <v>89136</v>
      </c>
      <c r="B611" t="s">
        <v>32</v>
      </c>
      <c r="C611" t="s">
        <v>30</v>
      </c>
      <c r="D611" s="11">
        <v>2734</v>
      </c>
      <c r="E611">
        <v>5.0599999999999996</v>
      </c>
      <c r="F611">
        <v>6</v>
      </c>
      <c r="G611">
        <f>D611*F611</f>
        <v>16404</v>
      </c>
      <c r="H611" t="s">
        <v>71</v>
      </c>
      <c r="I611">
        <f>(F611-E611)*D611</f>
        <v>2569.9600000000009</v>
      </c>
      <c r="J611" s="9">
        <v>45645</v>
      </c>
      <c r="K611" t="s">
        <v>41</v>
      </c>
      <c r="L611" t="s">
        <v>24</v>
      </c>
      <c r="M611">
        <f>IF(H611="Yes",G611*0.23,0)</f>
        <v>0</v>
      </c>
      <c r="N611" s="15">
        <f>_xlfn.XLOOKUP(B611,'VAT Rates'!$D$7:$D$12,'VAT Rates'!$E$7:$E$12)</f>
        <v>0.23</v>
      </c>
      <c r="O611">
        <f>IF(H611="Yes",G611*N611,0)</f>
        <v>0</v>
      </c>
      <c r="P611">
        <f>IF(H611="Yes",G611*(_xlfn.XLOOKUP(B611,'VAT Rates'!$D$7:$D$12,'VAT Rates'!$E$7:$E$12)),0)</f>
        <v>0</v>
      </c>
      <c r="Q611" t="b">
        <f t="shared" si="9"/>
        <v>1</v>
      </c>
    </row>
    <row r="612" spans="1:17" x14ac:dyDescent="0.25">
      <c r="A612">
        <v>89163</v>
      </c>
      <c r="B612" t="s">
        <v>42</v>
      </c>
      <c r="C612" t="s">
        <v>25</v>
      </c>
      <c r="D612" s="11">
        <v>2821</v>
      </c>
      <c r="E612">
        <v>3.37</v>
      </c>
      <c r="F612">
        <v>4</v>
      </c>
      <c r="G612">
        <f>D612*F612</f>
        <v>11284</v>
      </c>
      <c r="H612" t="s">
        <v>70</v>
      </c>
      <c r="I612">
        <f>(F612-E612)*D612</f>
        <v>1777.2299999999998</v>
      </c>
      <c r="J612" s="9">
        <v>45424</v>
      </c>
      <c r="K612" t="s">
        <v>41</v>
      </c>
      <c r="L612" t="s">
        <v>33</v>
      </c>
      <c r="M612">
        <f>IF(H612="Yes",G612*0.23,0)</f>
        <v>2595.3200000000002</v>
      </c>
      <c r="N612" s="15">
        <f>_xlfn.XLOOKUP(B612,'VAT Rates'!$D$7:$D$12,'VAT Rates'!$E$7:$E$12)</f>
        <v>0.24</v>
      </c>
      <c r="O612">
        <f>IF(H612="Yes",G612*N612,0)</f>
        <v>2708.16</v>
      </c>
      <c r="P612">
        <f>IF(H612="Yes",G612*(_xlfn.XLOOKUP(B612,'VAT Rates'!$D$7:$D$12,'VAT Rates'!$E$7:$E$12)),0)</f>
        <v>2708.16</v>
      </c>
      <c r="Q612" t="b">
        <f t="shared" si="9"/>
        <v>0</v>
      </c>
    </row>
    <row r="613" spans="1:17" x14ac:dyDescent="0.25">
      <c r="A613">
        <v>89186</v>
      </c>
      <c r="B613" t="s">
        <v>29</v>
      </c>
      <c r="C613" t="s">
        <v>38</v>
      </c>
      <c r="D613" s="11">
        <v>2475</v>
      </c>
      <c r="E613">
        <v>260.82</v>
      </c>
      <c r="F613">
        <v>269</v>
      </c>
      <c r="G613">
        <f>D613*F613</f>
        <v>665775</v>
      </c>
      <c r="H613" t="s">
        <v>70</v>
      </c>
      <c r="I613">
        <f>(F613-E613)*D613</f>
        <v>20245.500000000018</v>
      </c>
      <c r="J613" s="9">
        <v>45863</v>
      </c>
      <c r="K613" t="s">
        <v>41</v>
      </c>
      <c r="L613" t="s">
        <v>31</v>
      </c>
      <c r="M613">
        <f>IF(H613="Yes",G613*0.23,0)</f>
        <v>153128.25</v>
      </c>
      <c r="N613" s="15">
        <f>_xlfn.XLOOKUP(B613,'VAT Rates'!$D$7:$D$12,'VAT Rates'!$E$7:$E$12)</f>
        <v>0.2</v>
      </c>
      <c r="O613">
        <f>IF(H613="Yes",G613*N613,0)</f>
        <v>133155</v>
      </c>
      <c r="P613">
        <f>IF(H613="Yes",G613*(_xlfn.XLOOKUP(B613,'VAT Rates'!$D$7:$D$12,'VAT Rates'!$E$7:$E$12)),0)</f>
        <v>133155</v>
      </c>
      <c r="Q613" t="b">
        <f t="shared" si="9"/>
        <v>0</v>
      </c>
    </row>
    <row r="614" spans="1:17" x14ac:dyDescent="0.25">
      <c r="A614">
        <v>89243</v>
      </c>
      <c r="B614" t="s">
        <v>27</v>
      </c>
      <c r="C614" t="s">
        <v>25</v>
      </c>
      <c r="D614" s="11">
        <v>214</v>
      </c>
      <c r="E614">
        <v>3.01</v>
      </c>
      <c r="F614">
        <v>4</v>
      </c>
      <c r="G614">
        <f>D614*F614</f>
        <v>856</v>
      </c>
      <c r="H614" t="s">
        <v>71</v>
      </c>
      <c r="I614">
        <f>(F614-E614)*D614</f>
        <v>211.86000000000004</v>
      </c>
      <c r="J614" s="9">
        <v>45677</v>
      </c>
      <c r="K614" t="s">
        <v>39</v>
      </c>
      <c r="L614" t="s">
        <v>34</v>
      </c>
      <c r="M614">
        <f>IF(H614="Yes",G614*0.23,0)</f>
        <v>0</v>
      </c>
      <c r="N614" s="15">
        <f>_xlfn.XLOOKUP(B614,'VAT Rates'!$D$7:$D$12,'VAT Rates'!$E$7:$E$12)</f>
        <v>0.19</v>
      </c>
      <c r="O614">
        <f>IF(H614="Yes",G614*N614,0)</f>
        <v>0</v>
      </c>
      <c r="P614">
        <f>IF(H614="Yes",G614*(_xlfn.XLOOKUP(B614,'VAT Rates'!$D$7:$D$12,'VAT Rates'!$E$7:$E$12)),0)</f>
        <v>0</v>
      </c>
      <c r="Q614" t="b">
        <f t="shared" si="9"/>
        <v>0</v>
      </c>
    </row>
    <row r="615" spans="1:17" x14ac:dyDescent="0.25">
      <c r="A615">
        <v>89468</v>
      </c>
      <c r="B615" t="s">
        <v>43</v>
      </c>
      <c r="C615" t="s">
        <v>36</v>
      </c>
      <c r="D615" s="11">
        <v>602</v>
      </c>
      <c r="E615">
        <v>120.85</v>
      </c>
      <c r="F615">
        <v>176</v>
      </c>
      <c r="G615">
        <f>D615*F615</f>
        <v>105952</v>
      </c>
      <c r="H615" t="s">
        <v>70</v>
      </c>
      <c r="I615">
        <f>(F615-E615)*D615</f>
        <v>33200.300000000003</v>
      </c>
      <c r="J615" s="9">
        <v>45488</v>
      </c>
      <c r="K615" t="s">
        <v>40</v>
      </c>
      <c r="L615" t="s">
        <v>24</v>
      </c>
      <c r="M615">
        <f>IF(H615="Yes",G615*0.23,0)</f>
        <v>24368.960000000003</v>
      </c>
      <c r="N615" s="15">
        <f>_xlfn.XLOOKUP(B615,'VAT Rates'!$D$7:$D$12,'VAT Rates'!$E$7:$E$12)</f>
        <v>0.21</v>
      </c>
      <c r="O615">
        <f>IF(H615="Yes",G615*N615,0)</f>
        <v>22249.919999999998</v>
      </c>
      <c r="P615">
        <f>IF(H615="Yes",G615*(_xlfn.XLOOKUP(B615,'VAT Rates'!$D$7:$D$12,'VAT Rates'!$E$7:$E$12)),0)</f>
        <v>22249.919999999998</v>
      </c>
      <c r="Q615" t="b">
        <f t="shared" si="9"/>
        <v>0</v>
      </c>
    </row>
    <row r="616" spans="1:17" x14ac:dyDescent="0.25">
      <c r="A616">
        <v>89487</v>
      </c>
      <c r="B616" t="s">
        <v>44</v>
      </c>
      <c r="C616" t="s">
        <v>35</v>
      </c>
      <c r="D616" s="11">
        <v>1295</v>
      </c>
      <c r="E616">
        <v>10.34</v>
      </c>
      <c r="F616">
        <v>14</v>
      </c>
      <c r="G616">
        <f>D616*F616</f>
        <v>18130</v>
      </c>
      <c r="H616" t="s">
        <v>70</v>
      </c>
      <c r="I616">
        <f>(F616-E616)*D616</f>
        <v>4739.7</v>
      </c>
      <c r="J616" s="9">
        <v>45405</v>
      </c>
      <c r="K616" t="s">
        <v>39</v>
      </c>
      <c r="L616" t="s">
        <v>31</v>
      </c>
      <c r="M616">
        <f>IF(H616="Yes",G616*0.23,0)</f>
        <v>4169.9000000000005</v>
      </c>
      <c r="N616" s="15">
        <f>_xlfn.XLOOKUP(B616,'VAT Rates'!$D$7:$D$12,'VAT Rates'!$E$7:$E$12)</f>
        <v>0.22</v>
      </c>
      <c r="O616">
        <f>IF(H616="Yes",G616*N616,0)</f>
        <v>3988.6</v>
      </c>
      <c r="P616">
        <f>IF(H616="Yes",G616*(_xlfn.XLOOKUP(B616,'VAT Rates'!$D$7:$D$12,'VAT Rates'!$E$7:$E$12)),0)</f>
        <v>3988.6</v>
      </c>
      <c r="Q616" t="b">
        <f t="shared" si="9"/>
        <v>0</v>
      </c>
    </row>
    <row r="617" spans="1:17" x14ac:dyDescent="0.25">
      <c r="A617">
        <v>89606</v>
      </c>
      <c r="B617" t="s">
        <v>27</v>
      </c>
      <c r="C617" t="s">
        <v>30</v>
      </c>
      <c r="D617" s="11">
        <v>766</v>
      </c>
      <c r="E617">
        <v>5.18</v>
      </c>
      <c r="F617">
        <v>7</v>
      </c>
      <c r="G617">
        <f>D617*F617</f>
        <v>5362</v>
      </c>
      <c r="H617" t="s">
        <v>71</v>
      </c>
      <c r="I617">
        <f>(F617-E617)*D617</f>
        <v>1394.1200000000001</v>
      </c>
      <c r="J617" s="9">
        <v>45821</v>
      </c>
      <c r="K617" t="s">
        <v>41</v>
      </c>
      <c r="L617" t="s">
        <v>24</v>
      </c>
      <c r="M617">
        <f>IF(H617="Yes",G617*0.23,0)</f>
        <v>0</v>
      </c>
      <c r="N617" s="15">
        <f>_xlfn.XLOOKUP(B617,'VAT Rates'!$D$7:$D$12,'VAT Rates'!$E$7:$E$12)</f>
        <v>0.19</v>
      </c>
      <c r="O617">
        <f>IF(H617="Yes",G617*N617,0)</f>
        <v>0</v>
      </c>
      <c r="P617">
        <f>IF(H617="Yes",G617*(_xlfn.XLOOKUP(B617,'VAT Rates'!$D$7:$D$12,'VAT Rates'!$E$7:$E$12)),0)</f>
        <v>0</v>
      </c>
      <c r="Q617" t="b">
        <f t="shared" si="9"/>
        <v>0</v>
      </c>
    </row>
    <row r="618" spans="1:17" x14ac:dyDescent="0.25">
      <c r="A618">
        <v>89732</v>
      </c>
      <c r="B618" t="s">
        <v>32</v>
      </c>
      <c r="C618" t="s">
        <v>30</v>
      </c>
      <c r="D618" s="11">
        <v>2342</v>
      </c>
      <c r="E618">
        <v>5.53</v>
      </c>
      <c r="F618">
        <v>6</v>
      </c>
      <c r="G618">
        <f>D618*F618</f>
        <v>14052</v>
      </c>
      <c r="H618" t="s">
        <v>71</v>
      </c>
      <c r="I618">
        <f>(F618-E618)*D618</f>
        <v>1100.7399999999993</v>
      </c>
      <c r="J618" s="9">
        <v>45639</v>
      </c>
      <c r="K618" t="s">
        <v>40</v>
      </c>
      <c r="L618" t="s">
        <v>31</v>
      </c>
      <c r="M618">
        <f>IF(H618="Yes",G618*0.23,0)</f>
        <v>0</v>
      </c>
      <c r="N618" s="15">
        <f>_xlfn.XLOOKUP(B618,'VAT Rates'!$D$7:$D$12,'VAT Rates'!$E$7:$E$12)</f>
        <v>0.23</v>
      </c>
      <c r="O618">
        <f>IF(H618="Yes",G618*N618,0)</f>
        <v>0</v>
      </c>
      <c r="P618">
        <f>IF(H618="Yes",G618*(_xlfn.XLOOKUP(B618,'VAT Rates'!$D$7:$D$12,'VAT Rates'!$E$7:$E$12)),0)</f>
        <v>0</v>
      </c>
      <c r="Q618" t="b">
        <f t="shared" si="9"/>
        <v>1</v>
      </c>
    </row>
    <row r="619" spans="1:17" x14ac:dyDescent="0.25">
      <c r="A619">
        <v>89782</v>
      </c>
      <c r="B619" t="s">
        <v>27</v>
      </c>
      <c r="C619" t="s">
        <v>25</v>
      </c>
      <c r="D619" s="11">
        <v>663</v>
      </c>
      <c r="E619">
        <v>3.87</v>
      </c>
      <c r="F619">
        <v>5</v>
      </c>
      <c r="G619">
        <f>D619*F619</f>
        <v>3315</v>
      </c>
      <c r="H619" t="s">
        <v>70</v>
      </c>
      <c r="I619">
        <f>(F619-E619)*D619</f>
        <v>749.18999999999994</v>
      </c>
      <c r="J619" s="9">
        <v>45591</v>
      </c>
      <c r="K619" t="s">
        <v>40</v>
      </c>
      <c r="L619" t="s">
        <v>24</v>
      </c>
      <c r="M619">
        <f>IF(H619="Yes",G619*0.23,0)</f>
        <v>762.45</v>
      </c>
      <c r="N619" s="15">
        <f>_xlfn.XLOOKUP(B619,'VAT Rates'!$D$7:$D$12,'VAT Rates'!$E$7:$E$12)</f>
        <v>0.19</v>
      </c>
      <c r="O619">
        <f>IF(H619="Yes",G619*N619,0)</f>
        <v>629.85</v>
      </c>
      <c r="P619">
        <f>IF(H619="Yes",G619*(_xlfn.XLOOKUP(B619,'VAT Rates'!$D$7:$D$12,'VAT Rates'!$E$7:$E$12)),0)</f>
        <v>629.85</v>
      </c>
      <c r="Q619" t="b">
        <f t="shared" si="9"/>
        <v>0</v>
      </c>
    </row>
    <row r="620" spans="1:17" x14ac:dyDescent="0.25">
      <c r="A620">
        <v>89813</v>
      </c>
      <c r="B620" t="s">
        <v>44</v>
      </c>
      <c r="C620" t="s">
        <v>37</v>
      </c>
      <c r="D620" s="11">
        <v>3244</v>
      </c>
      <c r="E620">
        <v>250.68</v>
      </c>
      <c r="F620">
        <v>254</v>
      </c>
      <c r="G620">
        <f>D620*F620</f>
        <v>823976</v>
      </c>
      <c r="H620" t="s">
        <v>70</v>
      </c>
      <c r="I620">
        <f>(F620-E620)*D620</f>
        <v>10770.079999999978</v>
      </c>
      <c r="J620" s="9">
        <v>45583</v>
      </c>
      <c r="K620" t="s">
        <v>40</v>
      </c>
      <c r="L620" t="s">
        <v>31</v>
      </c>
      <c r="M620">
        <f>IF(H620="Yes",G620*0.23,0)</f>
        <v>189514.48</v>
      </c>
      <c r="N620" s="15">
        <f>_xlfn.XLOOKUP(B620,'VAT Rates'!$D$7:$D$12,'VAT Rates'!$E$7:$E$12)</f>
        <v>0.22</v>
      </c>
      <c r="O620">
        <f>IF(H620="Yes",G620*N620,0)</f>
        <v>181274.72</v>
      </c>
      <c r="P620">
        <f>IF(H620="Yes",G620*(_xlfn.XLOOKUP(B620,'VAT Rates'!$D$7:$D$12,'VAT Rates'!$E$7:$E$12)),0)</f>
        <v>181274.72</v>
      </c>
      <c r="Q620" t="b">
        <f t="shared" si="9"/>
        <v>0</v>
      </c>
    </row>
    <row r="621" spans="1:17" x14ac:dyDescent="0.25">
      <c r="A621">
        <v>90080</v>
      </c>
      <c r="B621" t="s">
        <v>29</v>
      </c>
      <c r="C621" t="s">
        <v>30</v>
      </c>
      <c r="D621" s="11">
        <v>1976</v>
      </c>
      <c r="E621">
        <v>5.95</v>
      </c>
      <c r="F621">
        <v>7</v>
      </c>
      <c r="G621">
        <f>D621*F621</f>
        <v>13832</v>
      </c>
      <c r="H621" t="s">
        <v>71</v>
      </c>
      <c r="I621">
        <f>(F621-E621)*D621</f>
        <v>2074.7999999999997</v>
      </c>
      <c r="J621" s="9">
        <v>45672</v>
      </c>
      <c r="K621" t="s">
        <v>40</v>
      </c>
      <c r="L621" t="s">
        <v>24</v>
      </c>
      <c r="M621">
        <f>IF(H621="Yes",G621*0.23,0)</f>
        <v>0</v>
      </c>
      <c r="N621" s="15">
        <f>_xlfn.XLOOKUP(B621,'VAT Rates'!$D$7:$D$12,'VAT Rates'!$E$7:$E$12)</f>
        <v>0.2</v>
      </c>
      <c r="O621">
        <f>IF(H621="Yes",G621*N621,0)</f>
        <v>0</v>
      </c>
      <c r="P621">
        <f>IF(H621="Yes",G621*(_xlfn.XLOOKUP(B621,'VAT Rates'!$D$7:$D$12,'VAT Rates'!$E$7:$E$12)),0)</f>
        <v>0</v>
      </c>
      <c r="Q621" t="b">
        <f t="shared" si="9"/>
        <v>0</v>
      </c>
    </row>
    <row r="622" spans="1:17" x14ac:dyDescent="0.25">
      <c r="A622">
        <v>90100</v>
      </c>
      <c r="B622" t="s">
        <v>32</v>
      </c>
      <c r="C622" t="s">
        <v>38</v>
      </c>
      <c r="D622" s="11">
        <v>270</v>
      </c>
      <c r="E622">
        <v>260.60000000000002</v>
      </c>
      <c r="F622">
        <v>266</v>
      </c>
      <c r="G622">
        <f>D622*F622</f>
        <v>71820</v>
      </c>
      <c r="H622" t="s">
        <v>71</v>
      </c>
      <c r="I622">
        <f>(F622-E622)*D622</f>
        <v>1457.9999999999939</v>
      </c>
      <c r="J622" s="9">
        <v>45312</v>
      </c>
      <c r="K622" t="s">
        <v>41</v>
      </c>
      <c r="L622" t="s">
        <v>24</v>
      </c>
      <c r="M622">
        <f>IF(H622="Yes",G622*0.23,0)</f>
        <v>0</v>
      </c>
      <c r="N622" s="15">
        <f>_xlfn.XLOOKUP(B622,'VAT Rates'!$D$7:$D$12,'VAT Rates'!$E$7:$E$12)</f>
        <v>0.23</v>
      </c>
      <c r="O622">
        <f>IF(H622="Yes",G622*N622,0)</f>
        <v>0</v>
      </c>
      <c r="P622">
        <f>IF(H622="Yes",G622*(_xlfn.XLOOKUP(B622,'VAT Rates'!$D$7:$D$12,'VAT Rates'!$E$7:$E$12)),0)</f>
        <v>0</v>
      </c>
      <c r="Q622" t="b">
        <f t="shared" si="9"/>
        <v>0</v>
      </c>
    </row>
    <row r="623" spans="1:17" x14ac:dyDescent="0.25">
      <c r="A623">
        <v>90435</v>
      </c>
      <c r="B623" t="s">
        <v>27</v>
      </c>
      <c r="C623" t="s">
        <v>25</v>
      </c>
      <c r="D623" s="11">
        <v>2300</v>
      </c>
      <c r="E623">
        <v>3.93</v>
      </c>
      <c r="F623">
        <v>6</v>
      </c>
      <c r="G623">
        <f>D623*F623</f>
        <v>13800</v>
      </c>
      <c r="H623" t="s">
        <v>70</v>
      </c>
      <c r="I623">
        <f>(F623-E623)*D623</f>
        <v>4761</v>
      </c>
      <c r="J623" s="9">
        <v>45420</v>
      </c>
      <c r="K623" t="s">
        <v>41</v>
      </c>
      <c r="L623" t="s">
        <v>28</v>
      </c>
      <c r="M623">
        <f>IF(H623="Yes",G623*0.23,0)</f>
        <v>3174</v>
      </c>
      <c r="N623" s="15">
        <f>_xlfn.XLOOKUP(B623,'VAT Rates'!$D$7:$D$12,'VAT Rates'!$E$7:$E$12)</f>
        <v>0.19</v>
      </c>
      <c r="O623">
        <f>IF(H623="Yes",G623*N623,0)</f>
        <v>2622</v>
      </c>
      <c r="P623">
        <f>IF(H623="Yes",G623*(_xlfn.XLOOKUP(B623,'VAT Rates'!$D$7:$D$12,'VAT Rates'!$E$7:$E$12)),0)</f>
        <v>2622</v>
      </c>
      <c r="Q623" t="b">
        <f t="shared" si="9"/>
        <v>0</v>
      </c>
    </row>
    <row r="624" spans="1:17" x14ac:dyDescent="0.25">
      <c r="A624">
        <v>90536</v>
      </c>
      <c r="B624" t="s">
        <v>42</v>
      </c>
      <c r="C624" t="s">
        <v>25</v>
      </c>
      <c r="D624" s="11">
        <v>1834</v>
      </c>
      <c r="E624">
        <v>3.36</v>
      </c>
      <c r="F624">
        <v>5</v>
      </c>
      <c r="G624">
        <f>D624*F624</f>
        <v>9170</v>
      </c>
      <c r="H624" t="s">
        <v>71</v>
      </c>
      <c r="I624">
        <f>(F624-E624)*D624</f>
        <v>3007.76</v>
      </c>
      <c r="J624" s="9">
        <v>45177</v>
      </c>
      <c r="K624" t="s">
        <v>40</v>
      </c>
      <c r="L624" t="s">
        <v>24</v>
      </c>
      <c r="M624">
        <f>IF(H624="Yes",G624*0.23,0)</f>
        <v>0</v>
      </c>
      <c r="N624" s="15">
        <f>_xlfn.XLOOKUP(B624,'VAT Rates'!$D$7:$D$12,'VAT Rates'!$E$7:$E$12)</f>
        <v>0.24</v>
      </c>
      <c r="O624">
        <f>IF(H624="Yes",G624*N624,0)</f>
        <v>0</v>
      </c>
      <c r="P624">
        <f>IF(H624="Yes",G624*(_xlfn.XLOOKUP(B624,'VAT Rates'!$D$7:$D$12,'VAT Rates'!$E$7:$E$12)),0)</f>
        <v>0</v>
      </c>
      <c r="Q624" t="b">
        <f t="shared" si="9"/>
        <v>0</v>
      </c>
    </row>
    <row r="625" spans="1:17" x14ac:dyDescent="0.25">
      <c r="A625">
        <v>90552</v>
      </c>
      <c r="B625" t="s">
        <v>42</v>
      </c>
      <c r="C625" t="s">
        <v>35</v>
      </c>
      <c r="D625" s="11">
        <v>1514</v>
      </c>
      <c r="E625">
        <v>10.5</v>
      </c>
      <c r="F625">
        <v>13</v>
      </c>
      <c r="G625">
        <f>D625*F625</f>
        <v>19682</v>
      </c>
      <c r="H625" t="s">
        <v>71</v>
      </c>
      <c r="I625">
        <f>(F625-E625)*D625</f>
        <v>3785</v>
      </c>
      <c r="J625" s="9">
        <v>45308</v>
      </c>
      <c r="K625" t="s">
        <v>39</v>
      </c>
      <c r="L625" t="s">
        <v>28</v>
      </c>
      <c r="M625">
        <f>IF(H625="Yes",G625*0.23,0)</f>
        <v>0</v>
      </c>
      <c r="N625" s="15">
        <f>_xlfn.XLOOKUP(B625,'VAT Rates'!$D$7:$D$12,'VAT Rates'!$E$7:$E$12)</f>
        <v>0.24</v>
      </c>
      <c r="O625">
        <f>IF(H625="Yes",G625*N625,0)</f>
        <v>0</v>
      </c>
      <c r="P625">
        <f>IF(H625="Yes",G625*(_xlfn.XLOOKUP(B625,'VAT Rates'!$D$7:$D$12,'VAT Rates'!$E$7:$E$12)),0)</f>
        <v>0</v>
      </c>
      <c r="Q625" t="b">
        <f t="shared" si="9"/>
        <v>0</v>
      </c>
    </row>
    <row r="626" spans="1:17" x14ac:dyDescent="0.25">
      <c r="A626">
        <v>90609</v>
      </c>
      <c r="B626" t="s">
        <v>43</v>
      </c>
      <c r="C626" t="s">
        <v>38</v>
      </c>
      <c r="D626" s="11">
        <v>2993</v>
      </c>
      <c r="E626">
        <v>260.77</v>
      </c>
      <c r="F626">
        <v>350</v>
      </c>
      <c r="G626">
        <f>D626*F626</f>
        <v>1047550</v>
      </c>
      <c r="H626" t="s">
        <v>70</v>
      </c>
      <c r="I626">
        <f>(F626-E626)*D626</f>
        <v>267065.39000000007</v>
      </c>
      <c r="J626" s="9">
        <v>45148</v>
      </c>
      <c r="K626" t="s">
        <v>41</v>
      </c>
      <c r="L626" t="s">
        <v>34</v>
      </c>
      <c r="M626">
        <f>IF(H626="Yes",G626*0.23,0)</f>
        <v>240936.5</v>
      </c>
      <c r="N626" s="15">
        <f>_xlfn.XLOOKUP(B626,'VAT Rates'!$D$7:$D$12,'VAT Rates'!$E$7:$E$12)</f>
        <v>0.21</v>
      </c>
      <c r="O626">
        <f>IF(H626="Yes",G626*N626,0)</f>
        <v>219985.5</v>
      </c>
      <c r="P626">
        <f>IF(H626="Yes",G626*(_xlfn.XLOOKUP(B626,'VAT Rates'!$D$7:$D$12,'VAT Rates'!$E$7:$E$12)),0)</f>
        <v>219985.5</v>
      </c>
      <c r="Q626" t="b">
        <f t="shared" si="9"/>
        <v>0</v>
      </c>
    </row>
    <row r="627" spans="1:17" x14ac:dyDescent="0.25">
      <c r="A627">
        <v>90754</v>
      </c>
      <c r="B627" t="s">
        <v>42</v>
      </c>
      <c r="C627" t="s">
        <v>37</v>
      </c>
      <c r="D627" s="11">
        <v>641</v>
      </c>
      <c r="E627">
        <v>250.01</v>
      </c>
      <c r="F627">
        <v>313</v>
      </c>
      <c r="G627">
        <f>D627*F627</f>
        <v>200633</v>
      </c>
      <c r="H627" t="s">
        <v>70</v>
      </c>
      <c r="I627">
        <f>(F627-E627)*D627</f>
        <v>40376.590000000004</v>
      </c>
      <c r="J627" s="9">
        <v>45236</v>
      </c>
      <c r="K627" t="s">
        <v>41</v>
      </c>
      <c r="L627" t="s">
        <v>28</v>
      </c>
      <c r="M627">
        <f>IF(H627="Yes",G627*0.23,0)</f>
        <v>46145.590000000004</v>
      </c>
      <c r="N627" s="15">
        <f>_xlfn.XLOOKUP(B627,'VAT Rates'!$D$7:$D$12,'VAT Rates'!$E$7:$E$12)</f>
        <v>0.24</v>
      </c>
      <c r="O627">
        <f>IF(H627="Yes",G627*N627,0)</f>
        <v>48151.92</v>
      </c>
      <c r="P627">
        <f>IF(H627="Yes",G627*(_xlfn.XLOOKUP(B627,'VAT Rates'!$D$7:$D$12,'VAT Rates'!$E$7:$E$12)),0)</f>
        <v>48151.92</v>
      </c>
      <c r="Q627" t="b">
        <f t="shared" si="9"/>
        <v>0</v>
      </c>
    </row>
    <row r="628" spans="1:17" x14ac:dyDescent="0.25">
      <c r="A628">
        <v>90806</v>
      </c>
      <c r="B628" t="s">
        <v>29</v>
      </c>
      <c r="C628" t="s">
        <v>25</v>
      </c>
      <c r="D628" s="11">
        <v>2181</v>
      </c>
      <c r="E628">
        <v>3.3</v>
      </c>
      <c r="F628">
        <v>5</v>
      </c>
      <c r="G628">
        <f>D628*F628</f>
        <v>10905</v>
      </c>
      <c r="H628" t="s">
        <v>70</v>
      </c>
      <c r="I628">
        <f>(F628-E628)*D628</f>
        <v>3707.7000000000003</v>
      </c>
      <c r="J628" s="9">
        <v>45370</v>
      </c>
      <c r="K628" t="s">
        <v>40</v>
      </c>
      <c r="L628" t="s">
        <v>34</v>
      </c>
      <c r="M628">
        <f>IF(H628="Yes",G628*0.23,0)</f>
        <v>2508.15</v>
      </c>
      <c r="N628" s="15">
        <f>_xlfn.XLOOKUP(B628,'VAT Rates'!$D$7:$D$12,'VAT Rates'!$E$7:$E$12)</f>
        <v>0.2</v>
      </c>
      <c r="O628">
        <f>IF(H628="Yes",G628*N628,0)</f>
        <v>2181</v>
      </c>
      <c r="P628">
        <f>IF(H628="Yes",G628*(_xlfn.XLOOKUP(B628,'VAT Rates'!$D$7:$D$12,'VAT Rates'!$E$7:$E$12)),0)</f>
        <v>2181</v>
      </c>
      <c r="Q628" t="b">
        <f t="shared" si="9"/>
        <v>0</v>
      </c>
    </row>
    <row r="629" spans="1:17" x14ac:dyDescent="0.25">
      <c r="A629">
        <v>90957</v>
      </c>
      <c r="B629" t="s">
        <v>43</v>
      </c>
      <c r="C629" t="s">
        <v>37</v>
      </c>
      <c r="D629" s="11">
        <v>1010</v>
      </c>
      <c r="E629">
        <v>250.15</v>
      </c>
      <c r="F629">
        <v>336</v>
      </c>
      <c r="G629">
        <f>D629*F629</f>
        <v>339360</v>
      </c>
      <c r="H629" t="s">
        <v>70</v>
      </c>
      <c r="I629">
        <f>(F629-E629)*D629</f>
        <v>86708.5</v>
      </c>
      <c r="J629" s="9">
        <v>45323</v>
      </c>
      <c r="K629" t="s">
        <v>41</v>
      </c>
      <c r="L629" t="s">
        <v>34</v>
      </c>
      <c r="M629">
        <f>IF(H629="Yes",G629*0.23,0)</f>
        <v>78052.800000000003</v>
      </c>
      <c r="N629" s="15">
        <f>_xlfn.XLOOKUP(B629,'VAT Rates'!$D$7:$D$12,'VAT Rates'!$E$7:$E$12)</f>
        <v>0.21</v>
      </c>
      <c r="O629">
        <f>IF(H629="Yes",G629*N629,0)</f>
        <v>71265.599999999991</v>
      </c>
      <c r="P629">
        <f>IF(H629="Yes",G629*(_xlfn.XLOOKUP(B629,'VAT Rates'!$D$7:$D$12,'VAT Rates'!$E$7:$E$12)),0)</f>
        <v>71265.599999999991</v>
      </c>
      <c r="Q629" t="b">
        <f t="shared" si="9"/>
        <v>0</v>
      </c>
    </row>
    <row r="630" spans="1:17" x14ac:dyDescent="0.25">
      <c r="A630">
        <v>91260</v>
      </c>
      <c r="B630" t="s">
        <v>27</v>
      </c>
      <c r="C630" t="s">
        <v>38</v>
      </c>
      <c r="D630" s="11">
        <v>711</v>
      </c>
      <c r="E630">
        <v>260.97000000000003</v>
      </c>
      <c r="F630">
        <v>272</v>
      </c>
      <c r="G630">
        <f>D630*F630</f>
        <v>193392</v>
      </c>
      <c r="H630" t="s">
        <v>70</v>
      </c>
      <c r="I630">
        <f>(F630-E630)*D630</f>
        <v>7842.3299999999808</v>
      </c>
      <c r="J630" s="9">
        <v>45642</v>
      </c>
      <c r="K630" t="s">
        <v>40</v>
      </c>
      <c r="L630" t="s">
        <v>28</v>
      </c>
      <c r="M630">
        <f>IF(H630="Yes",G630*0.23,0)</f>
        <v>44480.160000000003</v>
      </c>
      <c r="N630" s="15">
        <f>_xlfn.XLOOKUP(B630,'VAT Rates'!$D$7:$D$12,'VAT Rates'!$E$7:$E$12)</f>
        <v>0.19</v>
      </c>
      <c r="O630">
        <f>IF(H630="Yes",G630*N630,0)</f>
        <v>36744.480000000003</v>
      </c>
      <c r="P630">
        <f>IF(H630="Yes",G630*(_xlfn.XLOOKUP(B630,'VAT Rates'!$D$7:$D$12,'VAT Rates'!$E$7:$E$12)),0)</f>
        <v>36744.480000000003</v>
      </c>
      <c r="Q630" t="b">
        <f t="shared" si="9"/>
        <v>0</v>
      </c>
    </row>
    <row r="631" spans="1:17" x14ac:dyDescent="0.25">
      <c r="A631">
        <v>91512</v>
      </c>
      <c r="B631" t="s">
        <v>42</v>
      </c>
      <c r="C631" t="s">
        <v>25</v>
      </c>
      <c r="D631" s="11">
        <v>1397</v>
      </c>
      <c r="E631">
        <v>3.04</v>
      </c>
      <c r="F631">
        <v>5</v>
      </c>
      <c r="G631">
        <f>D631*F631</f>
        <v>6985</v>
      </c>
      <c r="H631" t="s">
        <v>71</v>
      </c>
      <c r="I631">
        <f>(F631-E631)*D631</f>
        <v>2738.12</v>
      </c>
      <c r="J631" s="9">
        <v>45422</v>
      </c>
      <c r="K631" t="s">
        <v>39</v>
      </c>
      <c r="L631" t="s">
        <v>24</v>
      </c>
      <c r="M631">
        <f>IF(H631="Yes",G631*0.23,0)</f>
        <v>0</v>
      </c>
      <c r="N631" s="15">
        <f>_xlfn.XLOOKUP(B631,'VAT Rates'!$D$7:$D$12,'VAT Rates'!$E$7:$E$12)</f>
        <v>0.24</v>
      </c>
      <c r="O631">
        <f>IF(H631="Yes",G631*N631,0)</f>
        <v>0</v>
      </c>
      <c r="P631">
        <f>IF(H631="Yes",G631*(_xlfn.XLOOKUP(B631,'VAT Rates'!$D$7:$D$12,'VAT Rates'!$E$7:$E$12)),0)</f>
        <v>0</v>
      </c>
      <c r="Q631" t="b">
        <f t="shared" si="9"/>
        <v>0</v>
      </c>
    </row>
    <row r="632" spans="1:17" x14ac:dyDescent="0.25">
      <c r="A632">
        <v>91955</v>
      </c>
      <c r="B632" t="s">
        <v>43</v>
      </c>
      <c r="C632" t="s">
        <v>37</v>
      </c>
      <c r="D632" s="11">
        <v>1351</v>
      </c>
      <c r="E632">
        <v>250.93</v>
      </c>
      <c r="F632">
        <v>254</v>
      </c>
      <c r="G632">
        <f>D632*F632</f>
        <v>343154</v>
      </c>
      <c r="H632" t="s">
        <v>70</v>
      </c>
      <c r="I632">
        <f>(F632-E632)*D632</f>
        <v>4147.5699999999906</v>
      </c>
      <c r="J632" s="9">
        <v>45270</v>
      </c>
      <c r="K632" t="s">
        <v>40</v>
      </c>
      <c r="L632" t="s">
        <v>24</v>
      </c>
      <c r="M632">
        <f>IF(H632="Yes",G632*0.23,0)</f>
        <v>78925.42</v>
      </c>
      <c r="N632" s="15">
        <f>_xlfn.XLOOKUP(B632,'VAT Rates'!$D$7:$D$12,'VAT Rates'!$E$7:$E$12)</f>
        <v>0.21</v>
      </c>
      <c r="O632">
        <f>IF(H632="Yes",G632*N632,0)</f>
        <v>72062.34</v>
      </c>
      <c r="P632">
        <f>IF(H632="Yes",G632*(_xlfn.XLOOKUP(B632,'VAT Rates'!$D$7:$D$12,'VAT Rates'!$E$7:$E$12)),0)</f>
        <v>72062.34</v>
      </c>
      <c r="Q632" t="b">
        <f t="shared" si="9"/>
        <v>0</v>
      </c>
    </row>
    <row r="633" spans="1:17" x14ac:dyDescent="0.25">
      <c r="A633">
        <v>92116</v>
      </c>
      <c r="B633" t="s">
        <v>43</v>
      </c>
      <c r="C633" t="s">
        <v>35</v>
      </c>
      <c r="D633" s="11">
        <v>671</v>
      </c>
      <c r="E633">
        <v>10.24</v>
      </c>
      <c r="F633">
        <v>13</v>
      </c>
      <c r="G633">
        <f>D633*F633</f>
        <v>8723</v>
      </c>
      <c r="H633" t="s">
        <v>71</v>
      </c>
      <c r="I633">
        <f>(F633-E633)*D633</f>
        <v>1851.9599999999998</v>
      </c>
      <c r="J633" s="9">
        <v>45644</v>
      </c>
      <c r="K633" t="s">
        <v>39</v>
      </c>
      <c r="L633" t="s">
        <v>28</v>
      </c>
      <c r="M633">
        <f>IF(H633="Yes",G633*0.23,0)</f>
        <v>0</v>
      </c>
      <c r="N633" s="15">
        <f>_xlfn.XLOOKUP(B633,'VAT Rates'!$D$7:$D$12,'VAT Rates'!$E$7:$E$12)</f>
        <v>0.21</v>
      </c>
      <c r="O633">
        <f>IF(H633="Yes",G633*N633,0)</f>
        <v>0</v>
      </c>
      <c r="P633">
        <f>IF(H633="Yes",G633*(_xlfn.XLOOKUP(B633,'VAT Rates'!$D$7:$D$12,'VAT Rates'!$E$7:$E$12)),0)</f>
        <v>0</v>
      </c>
      <c r="Q633" t="b">
        <f t="shared" si="9"/>
        <v>0</v>
      </c>
    </row>
    <row r="634" spans="1:17" x14ac:dyDescent="0.25">
      <c r="A634">
        <v>92123</v>
      </c>
      <c r="B634" t="s">
        <v>43</v>
      </c>
      <c r="C634" t="s">
        <v>30</v>
      </c>
      <c r="D634" s="11">
        <v>2723</v>
      </c>
      <c r="E634">
        <v>5.9</v>
      </c>
      <c r="F634">
        <v>9</v>
      </c>
      <c r="G634">
        <f>D634*F634</f>
        <v>24507</v>
      </c>
      <c r="H634" t="s">
        <v>70</v>
      </c>
      <c r="I634">
        <f>(F634-E634)*D634</f>
        <v>8441.2999999999993</v>
      </c>
      <c r="J634" s="9">
        <v>45183</v>
      </c>
      <c r="K634" t="s">
        <v>40</v>
      </c>
      <c r="L634" t="s">
        <v>31</v>
      </c>
      <c r="M634">
        <f>IF(H634="Yes",G634*0.23,0)</f>
        <v>5636.6100000000006</v>
      </c>
      <c r="N634" s="15">
        <f>_xlfn.XLOOKUP(B634,'VAT Rates'!$D$7:$D$12,'VAT Rates'!$E$7:$E$12)</f>
        <v>0.21</v>
      </c>
      <c r="O634">
        <f>IF(H634="Yes",G634*N634,0)</f>
        <v>5146.47</v>
      </c>
      <c r="P634">
        <f>IF(H634="Yes",G634*(_xlfn.XLOOKUP(B634,'VAT Rates'!$D$7:$D$12,'VAT Rates'!$E$7:$E$12)),0)</f>
        <v>5146.47</v>
      </c>
      <c r="Q634" t="b">
        <f t="shared" si="9"/>
        <v>0</v>
      </c>
    </row>
    <row r="635" spans="1:17" x14ac:dyDescent="0.25">
      <c r="A635">
        <v>92343</v>
      </c>
      <c r="B635" t="s">
        <v>44</v>
      </c>
      <c r="C635" t="s">
        <v>30</v>
      </c>
      <c r="D635" s="11">
        <v>2518</v>
      </c>
      <c r="E635">
        <v>5.98</v>
      </c>
      <c r="F635">
        <v>9</v>
      </c>
      <c r="G635">
        <f>D635*F635</f>
        <v>22662</v>
      </c>
      <c r="H635" t="s">
        <v>70</v>
      </c>
      <c r="I635">
        <f>(F635-E635)*D635</f>
        <v>7604.3599999999988</v>
      </c>
      <c r="J635" s="9">
        <v>45732</v>
      </c>
      <c r="K635" t="s">
        <v>26</v>
      </c>
      <c r="L635" t="s">
        <v>31</v>
      </c>
      <c r="M635">
        <f>IF(H635="Yes",G635*0.23,0)</f>
        <v>5212.26</v>
      </c>
      <c r="N635" s="15">
        <f>_xlfn.XLOOKUP(B635,'VAT Rates'!$D$7:$D$12,'VAT Rates'!$E$7:$E$12)</f>
        <v>0.22</v>
      </c>
      <c r="O635">
        <f>IF(H635="Yes",G635*N635,0)</f>
        <v>4985.6400000000003</v>
      </c>
      <c r="P635">
        <f>IF(H635="Yes",G635*(_xlfn.XLOOKUP(B635,'VAT Rates'!$D$7:$D$12,'VAT Rates'!$E$7:$E$12)),0)</f>
        <v>4985.6400000000003</v>
      </c>
      <c r="Q635" t="b">
        <f t="shared" si="9"/>
        <v>0</v>
      </c>
    </row>
    <row r="636" spans="1:17" x14ac:dyDescent="0.25">
      <c r="A636">
        <v>92668</v>
      </c>
      <c r="B636" t="s">
        <v>43</v>
      </c>
      <c r="C636" t="s">
        <v>37</v>
      </c>
      <c r="D636" s="11">
        <v>1579</v>
      </c>
      <c r="E636">
        <v>250.54</v>
      </c>
      <c r="F636">
        <v>284</v>
      </c>
      <c r="G636">
        <f>D636*F636</f>
        <v>448436</v>
      </c>
      <c r="H636" t="s">
        <v>71</v>
      </c>
      <c r="I636">
        <f>(F636-E636)*D636</f>
        <v>52833.340000000011</v>
      </c>
      <c r="J636" s="9">
        <v>45414</v>
      </c>
      <c r="K636" t="s">
        <v>41</v>
      </c>
      <c r="L636" t="s">
        <v>24</v>
      </c>
      <c r="M636">
        <f>IF(H636="Yes",G636*0.23,0)</f>
        <v>0</v>
      </c>
      <c r="N636" s="15">
        <f>_xlfn.XLOOKUP(B636,'VAT Rates'!$D$7:$D$12,'VAT Rates'!$E$7:$E$12)</f>
        <v>0.21</v>
      </c>
      <c r="O636">
        <f>IF(H636="Yes",G636*N636,0)</f>
        <v>0</v>
      </c>
      <c r="P636">
        <f>IF(H636="Yes",G636*(_xlfn.XLOOKUP(B636,'VAT Rates'!$D$7:$D$12,'VAT Rates'!$E$7:$E$12)),0)</f>
        <v>0</v>
      </c>
      <c r="Q636" t="b">
        <f t="shared" si="9"/>
        <v>0</v>
      </c>
    </row>
    <row r="637" spans="1:17" x14ac:dyDescent="0.25">
      <c r="A637">
        <v>93104</v>
      </c>
      <c r="B637" t="s">
        <v>29</v>
      </c>
      <c r="C637" t="s">
        <v>30</v>
      </c>
      <c r="D637" s="11">
        <v>1773</v>
      </c>
      <c r="E637">
        <v>5.41</v>
      </c>
      <c r="F637">
        <v>6</v>
      </c>
      <c r="G637">
        <f>D637*F637</f>
        <v>10638</v>
      </c>
      <c r="H637" t="s">
        <v>70</v>
      </c>
      <c r="I637">
        <f>(F637-E637)*D637</f>
        <v>1046.0699999999997</v>
      </c>
      <c r="J637" s="9">
        <v>45666</v>
      </c>
      <c r="K637" t="s">
        <v>41</v>
      </c>
      <c r="L637" t="s">
        <v>34</v>
      </c>
      <c r="M637">
        <f>IF(H637="Yes",G637*0.23,0)</f>
        <v>2446.7400000000002</v>
      </c>
      <c r="N637" s="15">
        <f>_xlfn.XLOOKUP(B637,'VAT Rates'!$D$7:$D$12,'VAT Rates'!$E$7:$E$12)</f>
        <v>0.2</v>
      </c>
      <c r="O637">
        <f>IF(H637="Yes",G637*N637,0)</f>
        <v>2127.6</v>
      </c>
      <c r="P637">
        <f>IF(H637="Yes",G637*(_xlfn.XLOOKUP(B637,'VAT Rates'!$D$7:$D$12,'VAT Rates'!$E$7:$E$12)),0)</f>
        <v>2127.6</v>
      </c>
      <c r="Q637" t="b">
        <f t="shared" si="9"/>
        <v>0</v>
      </c>
    </row>
    <row r="638" spans="1:17" x14ac:dyDescent="0.25">
      <c r="A638">
        <v>93193</v>
      </c>
      <c r="B638" t="s">
        <v>29</v>
      </c>
      <c r="C638" t="s">
        <v>36</v>
      </c>
      <c r="D638" s="11">
        <v>1190</v>
      </c>
      <c r="E638">
        <v>120.17</v>
      </c>
      <c r="F638">
        <v>125</v>
      </c>
      <c r="G638">
        <f>D638*F638</f>
        <v>148750</v>
      </c>
      <c r="H638" t="s">
        <v>71</v>
      </c>
      <c r="I638">
        <f>(F638-E638)*D638</f>
        <v>5747.699999999998</v>
      </c>
      <c r="J638" s="9">
        <v>45666</v>
      </c>
      <c r="K638" t="s">
        <v>41</v>
      </c>
      <c r="L638" t="s">
        <v>24</v>
      </c>
      <c r="M638">
        <f>IF(H638="Yes",G638*0.23,0)</f>
        <v>0</v>
      </c>
      <c r="N638" s="15">
        <f>_xlfn.XLOOKUP(B638,'VAT Rates'!$D$7:$D$12,'VAT Rates'!$E$7:$E$12)</f>
        <v>0.2</v>
      </c>
      <c r="O638">
        <f>IF(H638="Yes",G638*N638,0)</f>
        <v>0</v>
      </c>
      <c r="P638">
        <f>IF(H638="Yes",G638*(_xlfn.XLOOKUP(B638,'VAT Rates'!$D$7:$D$12,'VAT Rates'!$E$7:$E$12)),0)</f>
        <v>0</v>
      </c>
      <c r="Q638" t="b">
        <f t="shared" si="9"/>
        <v>0</v>
      </c>
    </row>
    <row r="639" spans="1:17" x14ac:dyDescent="0.25">
      <c r="A639">
        <v>93247</v>
      </c>
      <c r="B639" t="s">
        <v>32</v>
      </c>
      <c r="C639" t="s">
        <v>36</v>
      </c>
      <c r="D639" s="11">
        <v>2294</v>
      </c>
      <c r="E639">
        <v>121</v>
      </c>
      <c r="F639">
        <v>130</v>
      </c>
      <c r="G639">
        <f>D639*F639</f>
        <v>298220</v>
      </c>
      <c r="H639" t="s">
        <v>70</v>
      </c>
      <c r="I639">
        <f>(F639-E639)*D639</f>
        <v>20646</v>
      </c>
      <c r="J639" s="9">
        <v>45554</v>
      </c>
      <c r="K639" t="s">
        <v>41</v>
      </c>
      <c r="L639" t="s">
        <v>34</v>
      </c>
      <c r="M639">
        <f>IF(H639="Yes",G639*0.23,0)</f>
        <v>68590.600000000006</v>
      </c>
      <c r="N639" s="15">
        <f>_xlfn.XLOOKUP(B639,'VAT Rates'!$D$7:$D$12,'VAT Rates'!$E$7:$E$12)</f>
        <v>0.23</v>
      </c>
      <c r="O639">
        <f>IF(H639="Yes",G639*N639,0)</f>
        <v>68590.600000000006</v>
      </c>
      <c r="P639">
        <f>IF(H639="Yes",G639*(_xlfn.XLOOKUP(B639,'VAT Rates'!$D$7:$D$12,'VAT Rates'!$E$7:$E$12)),0)</f>
        <v>68590.600000000006</v>
      </c>
      <c r="Q639" t="b">
        <f t="shared" si="9"/>
        <v>1</v>
      </c>
    </row>
    <row r="640" spans="1:17" x14ac:dyDescent="0.25">
      <c r="A640">
        <v>93358</v>
      </c>
      <c r="B640" t="s">
        <v>42</v>
      </c>
      <c r="C640" t="s">
        <v>37</v>
      </c>
      <c r="D640" s="11">
        <v>1233</v>
      </c>
      <c r="E640">
        <v>250.34</v>
      </c>
      <c r="F640">
        <v>291</v>
      </c>
      <c r="G640">
        <f>D640*F640</f>
        <v>358803</v>
      </c>
      <c r="H640" t="s">
        <v>71</v>
      </c>
      <c r="I640">
        <f>(F640-E640)*D640</f>
        <v>50133.78</v>
      </c>
      <c r="J640" s="9">
        <v>45628</v>
      </c>
      <c r="K640" t="s">
        <v>41</v>
      </c>
      <c r="L640" t="s">
        <v>24</v>
      </c>
      <c r="M640">
        <f>IF(H640="Yes",G640*0.23,0)</f>
        <v>0</v>
      </c>
      <c r="N640" s="15">
        <f>_xlfn.XLOOKUP(B640,'VAT Rates'!$D$7:$D$12,'VAT Rates'!$E$7:$E$12)</f>
        <v>0.24</v>
      </c>
      <c r="O640">
        <f>IF(H640="Yes",G640*N640,0)</f>
        <v>0</v>
      </c>
      <c r="P640">
        <f>IF(H640="Yes",G640*(_xlfn.XLOOKUP(B640,'VAT Rates'!$D$7:$D$12,'VAT Rates'!$E$7:$E$12)),0)</f>
        <v>0</v>
      </c>
      <c r="Q640" t="b">
        <f t="shared" si="9"/>
        <v>0</v>
      </c>
    </row>
    <row r="641" spans="1:17" x14ac:dyDescent="0.25">
      <c r="A641">
        <v>93396</v>
      </c>
      <c r="B641" t="s">
        <v>32</v>
      </c>
      <c r="C641" t="s">
        <v>35</v>
      </c>
      <c r="D641" s="11">
        <v>1925</v>
      </c>
      <c r="E641">
        <v>10.71</v>
      </c>
      <c r="F641">
        <v>16</v>
      </c>
      <c r="G641">
        <f>D641*F641</f>
        <v>30800</v>
      </c>
      <c r="H641" t="s">
        <v>70</v>
      </c>
      <c r="I641">
        <f>(F641-E641)*D641</f>
        <v>10183.249999999998</v>
      </c>
      <c r="J641" s="9">
        <v>45388</v>
      </c>
      <c r="K641" t="s">
        <v>39</v>
      </c>
      <c r="L641" t="s">
        <v>28</v>
      </c>
      <c r="M641">
        <f>IF(H641="Yes",G641*0.23,0)</f>
        <v>7084</v>
      </c>
      <c r="N641" s="15">
        <f>_xlfn.XLOOKUP(B641,'VAT Rates'!$D$7:$D$12,'VAT Rates'!$E$7:$E$12)</f>
        <v>0.23</v>
      </c>
      <c r="O641">
        <f>IF(H641="Yes",G641*N641,0)</f>
        <v>7084</v>
      </c>
      <c r="P641">
        <f>IF(H641="Yes",G641*(_xlfn.XLOOKUP(B641,'VAT Rates'!$D$7:$D$12,'VAT Rates'!$E$7:$E$12)),0)</f>
        <v>7084</v>
      </c>
      <c r="Q641" t="b">
        <f t="shared" si="9"/>
        <v>1</v>
      </c>
    </row>
    <row r="642" spans="1:17" x14ac:dyDescent="0.25">
      <c r="A642">
        <v>93465</v>
      </c>
      <c r="B642" t="s">
        <v>32</v>
      </c>
      <c r="C642" t="s">
        <v>35</v>
      </c>
      <c r="D642" s="11">
        <v>914</v>
      </c>
      <c r="E642">
        <v>10.31</v>
      </c>
      <c r="F642">
        <v>12</v>
      </c>
      <c r="G642">
        <f>D642*F642</f>
        <v>10968</v>
      </c>
      <c r="H642" t="s">
        <v>71</v>
      </c>
      <c r="I642">
        <f>(F642-E642)*D642</f>
        <v>1544.6599999999996</v>
      </c>
      <c r="J642" s="9">
        <v>45643</v>
      </c>
      <c r="K642" t="s">
        <v>41</v>
      </c>
      <c r="L642" t="s">
        <v>31</v>
      </c>
      <c r="M642">
        <f>IF(H642="Yes",G642*0.23,0)</f>
        <v>0</v>
      </c>
      <c r="N642" s="15">
        <f>_xlfn.XLOOKUP(B642,'VAT Rates'!$D$7:$D$12,'VAT Rates'!$E$7:$E$12)</f>
        <v>0.23</v>
      </c>
      <c r="O642">
        <f>IF(H642="Yes",G642*N642,0)</f>
        <v>0</v>
      </c>
      <c r="P642">
        <f>IF(H642="Yes",G642*(_xlfn.XLOOKUP(B642,'VAT Rates'!$D$7:$D$12,'VAT Rates'!$E$7:$E$12)),0)</f>
        <v>0</v>
      </c>
      <c r="Q642" t="b">
        <f t="shared" si="9"/>
        <v>0</v>
      </c>
    </row>
    <row r="643" spans="1:17" x14ac:dyDescent="0.25">
      <c r="A643">
        <v>93505</v>
      </c>
      <c r="B643" t="s">
        <v>29</v>
      </c>
      <c r="C643" t="s">
        <v>37</v>
      </c>
      <c r="D643" s="11">
        <v>1734</v>
      </c>
      <c r="E643">
        <v>250.83</v>
      </c>
      <c r="F643">
        <v>279</v>
      </c>
      <c r="G643">
        <f>D643*F643</f>
        <v>483786</v>
      </c>
      <c r="H643" t="s">
        <v>70</v>
      </c>
      <c r="I643">
        <f>(F643-E643)*D643</f>
        <v>48846.779999999977</v>
      </c>
      <c r="J643" s="9">
        <v>45448</v>
      </c>
      <c r="K643" t="s">
        <v>41</v>
      </c>
      <c r="L643" t="s">
        <v>31</v>
      </c>
      <c r="M643">
        <f>IF(H643="Yes",G643*0.23,0)</f>
        <v>111270.78</v>
      </c>
      <c r="N643" s="15">
        <f>_xlfn.XLOOKUP(B643,'VAT Rates'!$D$7:$D$12,'VAT Rates'!$E$7:$E$12)</f>
        <v>0.2</v>
      </c>
      <c r="O643">
        <f>IF(H643="Yes",G643*N643,0)</f>
        <v>96757.200000000012</v>
      </c>
      <c r="P643">
        <f>IF(H643="Yes",G643*(_xlfn.XLOOKUP(B643,'VAT Rates'!$D$7:$D$12,'VAT Rates'!$E$7:$E$12)),0)</f>
        <v>96757.200000000012</v>
      </c>
      <c r="Q643" t="b">
        <f t="shared" ref="Q643:Q701" si="10">AND(B643="Ireland",D643&gt;1000)</f>
        <v>0</v>
      </c>
    </row>
    <row r="644" spans="1:17" x14ac:dyDescent="0.25">
      <c r="A644">
        <v>93533</v>
      </c>
      <c r="B644" t="s">
        <v>44</v>
      </c>
      <c r="C644" t="s">
        <v>38</v>
      </c>
      <c r="D644" s="11">
        <v>1228</v>
      </c>
      <c r="E644">
        <v>260.24</v>
      </c>
      <c r="F644">
        <v>357</v>
      </c>
      <c r="G644">
        <f>D644*F644</f>
        <v>438396</v>
      </c>
      <c r="H644" t="s">
        <v>70</v>
      </c>
      <c r="I644">
        <f>(F644-E644)*D644</f>
        <v>118821.27999999998</v>
      </c>
      <c r="J644" s="9">
        <v>45305</v>
      </c>
      <c r="K644" t="s">
        <v>40</v>
      </c>
      <c r="L644" t="s">
        <v>24</v>
      </c>
      <c r="M644">
        <f>IF(H644="Yes",G644*0.23,0)</f>
        <v>100831.08</v>
      </c>
      <c r="N644" s="15">
        <f>_xlfn.XLOOKUP(B644,'VAT Rates'!$D$7:$D$12,'VAT Rates'!$E$7:$E$12)</f>
        <v>0.22</v>
      </c>
      <c r="O644">
        <f>IF(H644="Yes",G644*N644,0)</f>
        <v>96447.12</v>
      </c>
      <c r="P644">
        <f>IF(H644="Yes",G644*(_xlfn.XLOOKUP(B644,'VAT Rates'!$D$7:$D$12,'VAT Rates'!$E$7:$E$12)),0)</f>
        <v>96447.12</v>
      </c>
      <c r="Q644" t="b">
        <f t="shared" si="10"/>
        <v>0</v>
      </c>
    </row>
    <row r="645" spans="1:17" x14ac:dyDescent="0.25">
      <c r="A645">
        <v>93666</v>
      </c>
      <c r="B645" t="s">
        <v>42</v>
      </c>
      <c r="C645" t="s">
        <v>35</v>
      </c>
      <c r="D645" s="11">
        <v>883</v>
      </c>
      <c r="E645">
        <v>10.56</v>
      </c>
      <c r="F645">
        <v>14</v>
      </c>
      <c r="G645">
        <f>D645*F645</f>
        <v>12362</v>
      </c>
      <c r="H645" t="s">
        <v>71</v>
      </c>
      <c r="I645">
        <f>(F645-E645)*D645</f>
        <v>3037.5199999999995</v>
      </c>
      <c r="J645" s="9">
        <v>45291</v>
      </c>
      <c r="K645" t="s">
        <v>26</v>
      </c>
      <c r="L645" t="s">
        <v>24</v>
      </c>
      <c r="M645">
        <f>IF(H645="Yes",G645*0.23,0)</f>
        <v>0</v>
      </c>
      <c r="N645" s="15">
        <f>_xlfn.XLOOKUP(B645,'VAT Rates'!$D$7:$D$12,'VAT Rates'!$E$7:$E$12)</f>
        <v>0.24</v>
      </c>
      <c r="O645">
        <f>IF(H645="Yes",G645*N645,0)</f>
        <v>0</v>
      </c>
      <c r="P645">
        <f>IF(H645="Yes",G645*(_xlfn.XLOOKUP(B645,'VAT Rates'!$D$7:$D$12,'VAT Rates'!$E$7:$E$12)),0)</f>
        <v>0</v>
      </c>
      <c r="Q645" t="b">
        <f t="shared" si="10"/>
        <v>0</v>
      </c>
    </row>
    <row r="646" spans="1:17" x14ac:dyDescent="0.25">
      <c r="A646">
        <v>93736</v>
      </c>
      <c r="B646" t="s">
        <v>42</v>
      </c>
      <c r="C646" t="s">
        <v>38</v>
      </c>
      <c r="D646" s="11">
        <v>1038</v>
      </c>
      <c r="E646">
        <v>260.25</v>
      </c>
      <c r="F646">
        <v>331</v>
      </c>
      <c r="G646">
        <f>D646*F646</f>
        <v>343578</v>
      </c>
      <c r="H646" t="s">
        <v>70</v>
      </c>
      <c r="I646">
        <f>(F646-E646)*D646</f>
        <v>73438.5</v>
      </c>
      <c r="J646" s="9">
        <v>45461</v>
      </c>
      <c r="K646" t="s">
        <v>40</v>
      </c>
      <c r="L646" t="s">
        <v>24</v>
      </c>
      <c r="M646">
        <f>IF(H646="Yes",G646*0.23,0)</f>
        <v>79022.94</v>
      </c>
      <c r="N646" s="15">
        <f>_xlfn.XLOOKUP(B646,'VAT Rates'!$D$7:$D$12,'VAT Rates'!$E$7:$E$12)</f>
        <v>0.24</v>
      </c>
      <c r="O646">
        <f>IF(H646="Yes",G646*N646,0)</f>
        <v>82458.720000000001</v>
      </c>
      <c r="P646">
        <f>IF(H646="Yes",G646*(_xlfn.XLOOKUP(B646,'VAT Rates'!$D$7:$D$12,'VAT Rates'!$E$7:$E$12)),0)</f>
        <v>82458.720000000001</v>
      </c>
      <c r="Q646" t="b">
        <f t="shared" si="10"/>
        <v>0</v>
      </c>
    </row>
    <row r="647" spans="1:17" x14ac:dyDescent="0.25">
      <c r="A647">
        <v>93812</v>
      </c>
      <c r="B647" t="s">
        <v>27</v>
      </c>
      <c r="C647" t="s">
        <v>38</v>
      </c>
      <c r="D647" s="11">
        <v>1250</v>
      </c>
      <c r="E647">
        <v>260.64</v>
      </c>
      <c r="F647">
        <v>334</v>
      </c>
      <c r="G647">
        <f>D647*F647</f>
        <v>417500</v>
      </c>
      <c r="H647" t="s">
        <v>70</v>
      </c>
      <c r="I647">
        <f>(F647-E647)*D647</f>
        <v>91700.000000000015</v>
      </c>
      <c r="J647" s="9">
        <v>45773</v>
      </c>
      <c r="K647" t="s">
        <v>40</v>
      </c>
      <c r="L647" t="s">
        <v>34</v>
      </c>
      <c r="M647">
        <f>IF(H647="Yes",G647*0.23,0)</f>
        <v>96025</v>
      </c>
      <c r="N647" s="15">
        <f>_xlfn.XLOOKUP(B647,'VAT Rates'!$D$7:$D$12,'VAT Rates'!$E$7:$E$12)</f>
        <v>0.19</v>
      </c>
      <c r="O647">
        <f>IF(H647="Yes",G647*N647,0)</f>
        <v>79325</v>
      </c>
      <c r="P647">
        <f>IF(H647="Yes",G647*(_xlfn.XLOOKUP(B647,'VAT Rates'!$D$7:$D$12,'VAT Rates'!$E$7:$E$12)),0)</f>
        <v>79325</v>
      </c>
      <c r="Q647" t="b">
        <f t="shared" si="10"/>
        <v>0</v>
      </c>
    </row>
    <row r="648" spans="1:17" x14ac:dyDescent="0.25">
      <c r="A648">
        <v>93961</v>
      </c>
      <c r="B648" t="s">
        <v>42</v>
      </c>
      <c r="C648" t="s">
        <v>36</v>
      </c>
      <c r="D648" s="11">
        <v>544</v>
      </c>
      <c r="E648">
        <v>120.83</v>
      </c>
      <c r="F648">
        <v>129</v>
      </c>
      <c r="G648">
        <f>D648*F648</f>
        <v>70176</v>
      </c>
      <c r="H648" t="s">
        <v>71</v>
      </c>
      <c r="I648">
        <f>(F648-E648)*D648</f>
        <v>4444.4800000000014</v>
      </c>
      <c r="J648" s="9">
        <v>45362</v>
      </c>
      <c r="K648" t="s">
        <v>39</v>
      </c>
      <c r="L648" t="s">
        <v>24</v>
      </c>
      <c r="M648">
        <f>IF(H648="Yes",G648*0.23,0)</f>
        <v>0</v>
      </c>
      <c r="N648" s="15">
        <f>_xlfn.XLOOKUP(B648,'VAT Rates'!$D$7:$D$12,'VAT Rates'!$E$7:$E$12)</f>
        <v>0.24</v>
      </c>
      <c r="O648">
        <f>IF(H648="Yes",G648*N648,0)</f>
        <v>0</v>
      </c>
      <c r="P648">
        <f>IF(H648="Yes",G648*(_xlfn.XLOOKUP(B648,'VAT Rates'!$D$7:$D$12,'VAT Rates'!$E$7:$E$12)),0)</f>
        <v>0</v>
      </c>
      <c r="Q648" t="b">
        <f t="shared" si="10"/>
        <v>0</v>
      </c>
    </row>
    <row r="649" spans="1:17" x14ac:dyDescent="0.25">
      <c r="A649">
        <v>94140</v>
      </c>
      <c r="B649" t="s">
        <v>44</v>
      </c>
      <c r="C649" t="s">
        <v>35</v>
      </c>
      <c r="D649" s="11">
        <v>1817</v>
      </c>
      <c r="E649">
        <v>10.96</v>
      </c>
      <c r="F649">
        <v>14</v>
      </c>
      <c r="G649">
        <f>D649*F649</f>
        <v>25438</v>
      </c>
      <c r="H649" t="s">
        <v>70</v>
      </c>
      <c r="I649">
        <f>(F649-E649)*D649</f>
        <v>5523.6799999999985</v>
      </c>
      <c r="J649" s="9">
        <v>45692</v>
      </c>
      <c r="K649" t="s">
        <v>26</v>
      </c>
      <c r="L649" t="s">
        <v>24</v>
      </c>
      <c r="M649">
        <f>IF(H649="Yes",G649*0.23,0)</f>
        <v>5850.7400000000007</v>
      </c>
      <c r="N649" s="15">
        <f>_xlfn.XLOOKUP(B649,'VAT Rates'!$D$7:$D$12,'VAT Rates'!$E$7:$E$12)</f>
        <v>0.22</v>
      </c>
      <c r="O649">
        <f>IF(H649="Yes",G649*N649,0)</f>
        <v>5596.36</v>
      </c>
      <c r="P649">
        <f>IF(H649="Yes",G649*(_xlfn.XLOOKUP(B649,'VAT Rates'!$D$7:$D$12,'VAT Rates'!$E$7:$E$12)),0)</f>
        <v>5596.36</v>
      </c>
      <c r="Q649" t="b">
        <f t="shared" si="10"/>
        <v>0</v>
      </c>
    </row>
    <row r="650" spans="1:17" x14ac:dyDescent="0.25">
      <c r="A650">
        <v>94160</v>
      </c>
      <c r="B650" t="s">
        <v>42</v>
      </c>
      <c r="C650" t="s">
        <v>35</v>
      </c>
      <c r="D650" s="11">
        <v>571</v>
      </c>
      <c r="E650">
        <v>10.67</v>
      </c>
      <c r="F650">
        <v>13</v>
      </c>
      <c r="G650">
        <f>D650*F650</f>
        <v>7423</v>
      </c>
      <c r="H650" t="s">
        <v>70</v>
      </c>
      <c r="I650">
        <f>(F650-E650)*D650</f>
        <v>1330.43</v>
      </c>
      <c r="J650" s="9">
        <v>45503</v>
      </c>
      <c r="K650" t="s">
        <v>41</v>
      </c>
      <c r="L650" t="s">
        <v>31</v>
      </c>
      <c r="M650">
        <f>IF(H650="Yes",G650*0.23,0)</f>
        <v>1707.29</v>
      </c>
      <c r="N650" s="15">
        <f>_xlfn.XLOOKUP(B650,'VAT Rates'!$D$7:$D$12,'VAT Rates'!$E$7:$E$12)</f>
        <v>0.24</v>
      </c>
      <c r="O650">
        <f>IF(H650="Yes",G650*N650,0)</f>
        <v>1781.52</v>
      </c>
      <c r="P650">
        <f>IF(H650="Yes",G650*(_xlfn.XLOOKUP(B650,'VAT Rates'!$D$7:$D$12,'VAT Rates'!$E$7:$E$12)),0)</f>
        <v>1781.52</v>
      </c>
      <c r="Q650" t="b">
        <f t="shared" si="10"/>
        <v>0</v>
      </c>
    </row>
    <row r="651" spans="1:17" x14ac:dyDescent="0.25">
      <c r="A651">
        <v>94292</v>
      </c>
      <c r="B651" t="s">
        <v>42</v>
      </c>
      <c r="C651" t="s">
        <v>38</v>
      </c>
      <c r="D651" s="11">
        <v>635</v>
      </c>
      <c r="E651">
        <v>260.39</v>
      </c>
      <c r="F651">
        <v>321</v>
      </c>
      <c r="G651">
        <f>D651*F651</f>
        <v>203835</v>
      </c>
      <c r="H651" t="s">
        <v>71</v>
      </c>
      <c r="I651">
        <f>(F651-E651)*D651</f>
        <v>38487.350000000006</v>
      </c>
      <c r="J651" s="9">
        <v>45361</v>
      </c>
      <c r="K651" t="s">
        <v>40</v>
      </c>
      <c r="L651" t="s">
        <v>34</v>
      </c>
      <c r="M651">
        <f>IF(H651="Yes",G651*0.23,0)</f>
        <v>0</v>
      </c>
      <c r="N651" s="15">
        <f>_xlfn.XLOOKUP(B651,'VAT Rates'!$D$7:$D$12,'VAT Rates'!$E$7:$E$12)</f>
        <v>0.24</v>
      </c>
      <c r="O651">
        <f>IF(H651="Yes",G651*N651,0)</f>
        <v>0</v>
      </c>
      <c r="P651">
        <f>IF(H651="Yes",G651*(_xlfn.XLOOKUP(B651,'VAT Rates'!$D$7:$D$12,'VAT Rates'!$E$7:$E$12)),0)</f>
        <v>0</v>
      </c>
      <c r="Q651" t="b">
        <f t="shared" si="10"/>
        <v>0</v>
      </c>
    </row>
    <row r="652" spans="1:17" x14ac:dyDescent="0.25">
      <c r="A652">
        <v>94315</v>
      </c>
      <c r="B652" t="s">
        <v>42</v>
      </c>
      <c r="C652" t="s">
        <v>37</v>
      </c>
      <c r="D652" s="11">
        <v>1916</v>
      </c>
      <c r="E652">
        <v>250.26</v>
      </c>
      <c r="F652">
        <v>286</v>
      </c>
      <c r="G652">
        <f>D652*F652</f>
        <v>547976</v>
      </c>
      <c r="H652" t="s">
        <v>71</v>
      </c>
      <c r="I652">
        <f>(F652-E652)*D652</f>
        <v>68477.840000000011</v>
      </c>
      <c r="J652" s="9">
        <v>45212</v>
      </c>
      <c r="K652" t="s">
        <v>39</v>
      </c>
      <c r="L652" t="s">
        <v>31</v>
      </c>
      <c r="M652">
        <f>IF(H652="Yes",G652*0.23,0)</f>
        <v>0</v>
      </c>
      <c r="N652" s="15">
        <f>_xlfn.XLOOKUP(B652,'VAT Rates'!$D$7:$D$12,'VAT Rates'!$E$7:$E$12)</f>
        <v>0.24</v>
      </c>
      <c r="O652">
        <f>IF(H652="Yes",G652*N652,0)</f>
        <v>0</v>
      </c>
      <c r="P652">
        <f>IF(H652="Yes",G652*(_xlfn.XLOOKUP(B652,'VAT Rates'!$D$7:$D$12,'VAT Rates'!$E$7:$E$12)),0)</f>
        <v>0</v>
      </c>
      <c r="Q652" t="b">
        <f t="shared" si="10"/>
        <v>0</v>
      </c>
    </row>
    <row r="653" spans="1:17" x14ac:dyDescent="0.25">
      <c r="A653">
        <v>94971</v>
      </c>
      <c r="B653" t="s">
        <v>29</v>
      </c>
      <c r="C653" t="s">
        <v>38</v>
      </c>
      <c r="D653" s="11">
        <v>1899</v>
      </c>
      <c r="E653">
        <v>260.13</v>
      </c>
      <c r="F653">
        <v>354</v>
      </c>
      <c r="G653">
        <f>D653*F653</f>
        <v>672246</v>
      </c>
      <c r="H653" t="s">
        <v>71</v>
      </c>
      <c r="I653">
        <f>(F653-E653)*D653</f>
        <v>178259.13</v>
      </c>
      <c r="J653" s="9">
        <v>45215</v>
      </c>
      <c r="K653" t="s">
        <v>26</v>
      </c>
      <c r="L653" t="s">
        <v>24</v>
      </c>
      <c r="M653">
        <f>IF(H653="Yes",G653*0.23,0)</f>
        <v>0</v>
      </c>
      <c r="N653" s="15">
        <f>_xlfn.XLOOKUP(B653,'VAT Rates'!$D$7:$D$12,'VAT Rates'!$E$7:$E$12)</f>
        <v>0.2</v>
      </c>
      <c r="O653">
        <f>IF(H653="Yes",G653*N653,0)</f>
        <v>0</v>
      </c>
      <c r="P653">
        <f>IF(H653="Yes",G653*(_xlfn.XLOOKUP(B653,'VAT Rates'!$D$7:$D$12,'VAT Rates'!$E$7:$E$12)),0)</f>
        <v>0</v>
      </c>
      <c r="Q653" t="b">
        <f t="shared" si="10"/>
        <v>0</v>
      </c>
    </row>
    <row r="654" spans="1:17" x14ac:dyDescent="0.25">
      <c r="A654">
        <v>94979</v>
      </c>
      <c r="B654" t="s">
        <v>32</v>
      </c>
      <c r="C654" t="s">
        <v>35</v>
      </c>
      <c r="D654" s="11">
        <v>2145</v>
      </c>
      <c r="E654">
        <v>10.130000000000001</v>
      </c>
      <c r="F654">
        <v>14</v>
      </c>
      <c r="G654">
        <f>D654*F654</f>
        <v>30030</v>
      </c>
      <c r="H654" t="s">
        <v>70</v>
      </c>
      <c r="I654">
        <f>(F654-E654)*D654</f>
        <v>8301.1499999999978</v>
      </c>
      <c r="J654" s="9">
        <v>45204</v>
      </c>
      <c r="K654" t="s">
        <v>39</v>
      </c>
      <c r="L654" t="s">
        <v>33</v>
      </c>
      <c r="M654">
        <f>IF(H654="Yes",G654*0.23,0)</f>
        <v>6906.9000000000005</v>
      </c>
      <c r="N654" s="15">
        <f>_xlfn.XLOOKUP(B654,'VAT Rates'!$D$7:$D$12,'VAT Rates'!$E$7:$E$12)</f>
        <v>0.23</v>
      </c>
      <c r="O654">
        <f>IF(H654="Yes",G654*N654,0)</f>
        <v>6906.9000000000005</v>
      </c>
      <c r="P654">
        <f>IF(H654="Yes",G654*(_xlfn.XLOOKUP(B654,'VAT Rates'!$D$7:$D$12,'VAT Rates'!$E$7:$E$12)),0)</f>
        <v>6906.9000000000005</v>
      </c>
      <c r="Q654" t="b">
        <f t="shared" si="10"/>
        <v>1</v>
      </c>
    </row>
    <row r="655" spans="1:17" x14ac:dyDescent="0.25">
      <c r="A655">
        <v>95276</v>
      </c>
      <c r="B655" t="s">
        <v>27</v>
      </c>
      <c r="C655" t="s">
        <v>35</v>
      </c>
      <c r="D655" s="11">
        <v>1760</v>
      </c>
      <c r="E655">
        <v>10.14</v>
      </c>
      <c r="F655">
        <v>11</v>
      </c>
      <c r="G655">
        <f>D655*F655</f>
        <v>19360</v>
      </c>
      <c r="H655" t="s">
        <v>70</v>
      </c>
      <c r="I655">
        <f>(F655-E655)*D655</f>
        <v>1513.599999999999</v>
      </c>
      <c r="J655" s="9">
        <v>45337</v>
      </c>
      <c r="K655" t="s">
        <v>39</v>
      </c>
      <c r="L655" t="s">
        <v>24</v>
      </c>
      <c r="M655">
        <f>IF(H655="Yes",G655*0.23,0)</f>
        <v>4452.8</v>
      </c>
      <c r="N655" s="15">
        <f>_xlfn.XLOOKUP(B655,'VAT Rates'!$D$7:$D$12,'VAT Rates'!$E$7:$E$12)</f>
        <v>0.19</v>
      </c>
      <c r="O655">
        <f>IF(H655="Yes",G655*N655,0)</f>
        <v>3678.4</v>
      </c>
      <c r="P655">
        <f>IF(H655="Yes",G655*(_xlfn.XLOOKUP(B655,'VAT Rates'!$D$7:$D$12,'VAT Rates'!$E$7:$E$12)),0)</f>
        <v>3678.4</v>
      </c>
      <c r="Q655" t="b">
        <f t="shared" si="10"/>
        <v>0</v>
      </c>
    </row>
    <row r="656" spans="1:17" x14ac:dyDescent="0.25">
      <c r="A656">
        <v>95518</v>
      </c>
      <c r="B656" t="s">
        <v>32</v>
      </c>
      <c r="C656" t="s">
        <v>35</v>
      </c>
      <c r="D656" s="11">
        <v>1153</v>
      </c>
      <c r="E656">
        <v>10.67</v>
      </c>
      <c r="F656">
        <v>12</v>
      </c>
      <c r="G656">
        <f>D656*F656</f>
        <v>13836</v>
      </c>
      <c r="H656" t="s">
        <v>70</v>
      </c>
      <c r="I656">
        <f>(F656-E656)*D656</f>
        <v>1533.49</v>
      </c>
      <c r="J656" s="9">
        <v>45344</v>
      </c>
      <c r="K656" t="s">
        <v>40</v>
      </c>
      <c r="L656" t="s">
        <v>28</v>
      </c>
      <c r="M656">
        <f>IF(H656="Yes",G656*0.23,0)</f>
        <v>3182.28</v>
      </c>
      <c r="N656" s="15">
        <f>_xlfn.XLOOKUP(B656,'VAT Rates'!$D$7:$D$12,'VAT Rates'!$E$7:$E$12)</f>
        <v>0.23</v>
      </c>
      <c r="O656">
        <f>IF(H656="Yes",G656*N656,0)</f>
        <v>3182.28</v>
      </c>
      <c r="P656">
        <f>IF(H656="Yes",G656*(_xlfn.XLOOKUP(B656,'VAT Rates'!$D$7:$D$12,'VAT Rates'!$E$7:$E$12)),0)</f>
        <v>3182.28</v>
      </c>
      <c r="Q656" t="b">
        <f t="shared" si="10"/>
        <v>1</v>
      </c>
    </row>
    <row r="657" spans="1:17" x14ac:dyDescent="0.25">
      <c r="A657">
        <v>95728</v>
      </c>
      <c r="B657" t="s">
        <v>43</v>
      </c>
      <c r="C657" t="s">
        <v>35</v>
      </c>
      <c r="D657" s="11">
        <v>2663</v>
      </c>
      <c r="E657">
        <v>10.26</v>
      </c>
      <c r="F657">
        <v>11</v>
      </c>
      <c r="G657">
        <f>D657*F657</f>
        <v>29293</v>
      </c>
      <c r="H657" t="s">
        <v>70</v>
      </c>
      <c r="I657">
        <f>(F657-E657)*D657</f>
        <v>1970.6200000000006</v>
      </c>
      <c r="J657" s="9">
        <v>45576</v>
      </c>
      <c r="K657" t="s">
        <v>40</v>
      </c>
      <c r="L657" t="s">
        <v>24</v>
      </c>
      <c r="M657">
        <f>IF(H657="Yes",G657*0.23,0)</f>
        <v>6737.39</v>
      </c>
      <c r="N657" s="15">
        <f>_xlfn.XLOOKUP(B657,'VAT Rates'!$D$7:$D$12,'VAT Rates'!$E$7:$E$12)</f>
        <v>0.21</v>
      </c>
      <c r="O657">
        <f>IF(H657="Yes",G657*N657,0)</f>
        <v>6151.53</v>
      </c>
      <c r="P657">
        <f>IF(H657="Yes",G657*(_xlfn.XLOOKUP(B657,'VAT Rates'!$D$7:$D$12,'VAT Rates'!$E$7:$E$12)),0)</f>
        <v>6151.53</v>
      </c>
      <c r="Q657" t="b">
        <f t="shared" si="10"/>
        <v>0</v>
      </c>
    </row>
    <row r="658" spans="1:17" x14ac:dyDescent="0.25">
      <c r="A658">
        <v>95829</v>
      </c>
      <c r="B658" t="s">
        <v>27</v>
      </c>
      <c r="C658" t="s">
        <v>37</v>
      </c>
      <c r="D658" s="11">
        <v>2297</v>
      </c>
      <c r="E658">
        <v>250.3</v>
      </c>
      <c r="F658">
        <v>308</v>
      </c>
      <c r="G658">
        <f>D658*F658</f>
        <v>707476</v>
      </c>
      <c r="H658" t="s">
        <v>70</v>
      </c>
      <c r="I658">
        <f>(F658-E658)*D658</f>
        <v>132536.89999999997</v>
      </c>
      <c r="J658" s="9">
        <v>45233</v>
      </c>
      <c r="K658" t="s">
        <v>40</v>
      </c>
      <c r="L658" t="s">
        <v>24</v>
      </c>
      <c r="M658">
        <f>IF(H658="Yes",G658*0.23,0)</f>
        <v>162719.48000000001</v>
      </c>
      <c r="N658" s="15">
        <f>_xlfn.XLOOKUP(B658,'VAT Rates'!$D$7:$D$12,'VAT Rates'!$E$7:$E$12)</f>
        <v>0.19</v>
      </c>
      <c r="O658">
        <f>IF(H658="Yes",G658*N658,0)</f>
        <v>134420.44</v>
      </c>
      <c r="P658">
        <f>IF(H658="Yes",G658*(_xlfn.XLOOKUP(B658,'VAT Rates'!$D$7:$D$12,'VAT Rates'!$E$7:$E$12)),0)</f>
        <v>134420.44</v>
      </c>
      <c r="Q658" t="b">
        <f t="shared" si="10"/>
        <v>0</v>
      </c>
    </row>
    <row r="659" spans="1:17" x14ac:dyDescent="0.25">
      <c r="A659">
        <v>95876</v>
      </c>
      <c r="B659" t="s">
        <v>43</v>
      </c>
      <c r="C659" t="s">
        <v>25</v>
      </c>
      <c r="D659" s="11">
        <v>1743</v>
      </c>
      <c r="E659">
        <v>3.24</v>
      </c>
      <c r="F659">
        <v>5</v>
      </c>
      <c r="G659">
        <f>D659*F659</f>
        <v>8715</v>
      </c>
      <c r="H659" t="s">
        <v>70</v>
      </c>
      <c r="I659">
        <f>(F659-E659)*D659</f>
        <v>3067.68</v>
      </c>
      <c r="J659" s="9">
        <v>45206</v>
      </c>
      <c r="K659" t="s">
        <v>41</v>
      </c>
      <c r="L659" t="s">
        <v>24</v>
      </c>
      <c r="M659">
        <f>IF(H659="Yes",G659*0.23,0)</f>
        <v>2004.45</v>
      </c>
      <c r="N659" s="15">
        <f>_xlfn.XLOOKUP(B659,'VAT Rates'!$D$7:$D$12,'VAT Rates'!$E$7:$E$12)</f>
        <v>0.21</v>
      </c>
      <c r="O659">
        <f>IF(H659="Yes",G659*N659,0)</f>
        <v>1830.1499999999999</v>
      </c>
      <c r="P659">
        <f>IF(H659="Yes",G659*(_xlfn.XLOOKUP(B659,'VAT Rates'!$D$7:$D$12,'VAT Rates'!$E$7:$E$12)),0)</f>
        <v>1830.1499999999999</v>
      </c>
      <c r="Q659" t="b">
        <f t="shared" si="10"/>
        <v>0</v>
      </c>
    </row>
    <row r="660" spans="1:17" x14ac:dyDescent="0.25">
      <c r="A660">
        <v>96005</v>
      </c>
      <c r="B660" t="s">
        <v>43</v>
      </c>
      <c r="C660" t="s">
        <v>30</v>
      </c>
      <c r="D660" s="11">
        <v>1142</v>
      </c>
      <c r="E660">
        <v>5.37</v>
      </c>
      <c r="F660">
        <v>7</v>
      </c>
      <c r="G660">
        <f>D660*F660</f>
        <v>7994</v>
      </c>
      <c r="H660" t="s">
        <v>70</v>
      </c>
      <c r="I660">
        <f>(F660-E660)*D660</f>
        <v>1861.4599999999998</v>
      </c>
      <c r="J660" s="9">
        <v>45627</v>
      </c>
      <c r="K660" t="s">
        <v>39</v>
      </c>
      <c r="L660" t="s">
        <v>31</v>
      </c>
      <c r="M660">
        <f>IF(H660="Yes",G660*0.23,0)</f>
        <v>1838.6200000000001</v>
      </c>
      <c r="N660" s="15">
        <f>_xlfn.XLOOKUP(B660,'VAT Rates'!$D$7:$D$12,'VAT Rates'!$E$7:$E$12)</f>
        <v>0.21</v>
      </c>
      <c r="O660">
        <f>IF(H660="Yes",G660*N660,0)</f>
        <v>1678.74</v>
      </c>
      <c r="P660">
        <f>IF(H660="Yes",G660*(_xlfn.XLOOKUP(B660,'VAT Rates'!$D$7:$D$12,'VAT Rates'!$E$7:$E$12)),0)</f>
        <v>1678.74</v>
      </c>
      <c r="Q660" t="b">
        <f t="shared" si="10"/>
        <v>0</v>
      </c>
    </row>
    <row r="661" spans="1:17" x14ac:dyDescent="0.25">
      <c r="A661">
        <v>96066</v>
      </c>
      <c r="B661" t="s">
        <v>43</v>
      </c>
      <c r="C661" t="s">
        <v>35</v>
      </c>
      <c r="D661" s="11">
        <v>602</v>
      </c>
      <c r="E661">
        <v>10.89</v>
      </c>
      <c r="F661">
        <v>17</v>
      </c>
      <c r="G661">
        <f>D661*F661</f>
        <v>10234</v>
      </c>
      <c r="H661" t="s">
        <v>71</v>
      </c>
      <c r="I661">
        <f>(F661-E661)*D661</f>
        <v>3678.22</v>
      </c>
      <c r="J661" s="9">
        <v>45576</v>
      </c>
      <c r="K661" t="s">
        <v>40</v>
      </c>
      <c r="L661" t="s">
        <v>24</v>
      </c>
      <c r="M661">
        <f>IF(H661="Yes",G661*0.23,0)</f>
        <v>0</v>
      </c>
      <c r="N661" s="15">
        <f>_xlfn.XLOOKUP(B661,'VAT Rates'!$D$7:$D$12,'VAT Rates'!$E$7:$E$12)</f>
        <v>0.21</v>
      </c>
      <c r="O661">
        <f>IF(H661="Yes",G661*N661,0)</f>
        <v>0</v>
      </c>
      <c r="P661">
        <f>IF(H661="Yes",G661*(_xlfn.XLOOKUP(B661,'VAT Rates'!$D$7:$D$12,'VAT Rates'!$E$7:$E$12)),0)</f>
        <v>0</v>
      </c>
      <c r="Q661" t="b">
        <f t="shared" si="10"/>
        <v>0</v>
      </c>
    </row>
    <row r="662" spans="1:17" x14ac:dyDescent="0.25">
      <c r="A662">
        <v>96074</v>
      </c>
      <c r="B662" t="s">
        <v>43</v>
      </c>
      <c r="C662" t="s">
        <v>35</v>
      </c>
      <c r="D662" s="11">
        <v>727</v>
      </c>
      <c r="E662">
        <v>10.54</v>
      </c>
      <c r="F662">
        <v>11</v>
      </c>
      <c r="G662">
        <f>D662*F662</f>
        <v>7997</v>
      </c>
      <c r="H662" t="s">
        <v>70</v>
      </c>
      <c r="I662">
        <f>(F662-E662)*D662</f>
        <v>334.42000000000064</v>
      </c>
      <c r="J662" s="9">
        <v>45597</v>
      </c>
      <c r="K662" t="s">
        <v>40</v>
      </c>
      <c r="L662" t="s">
        <v>24</v>
      </c>
      <c r="M662">
        <f>IF(H662="Yes",G662*0.23,0)</f>
        <v>1839.3100000000002</v>
      </c>
      <c r="N662" s="15">
        <f>_xlfn.XLOOKUP(B662,'VAT Rates'!$D$7:$D$12,'VAT Rates'!$E$7:$E$12)</f>
        <v>0.21</v>
      </c>
      <c r="O662">
        <f>IF(H662="Yes",G662*N662,0)</f>
        <v>1679.37</v>
      </c>
      <c r="P662">
        <f>IF(H662="Yes",G662*(_xlfn.XLOOKUP(B662,'VAT Rates'!$D$7:$D$12,'VAT Rates'!$E$7:$E$12)),0)</f>
        <v>1679.37</v>
      </c>
      <c r="Q662" t="b">
        <f t="shared" si="10"/>
        <v>0</v>
      </c>
    </row>
    <row r="663" spans="1:17" x14ac:dyDescent="0.25">
      <c r="A663">
        <v>96220</v>
      </c>
      <c r="B663" t="s">
        <v>43</v>
      </c>
      <c r="C663" t="s">
        <v>36</v>
      </c>
      <c r="D663" s="11">
        <v>736</v>
      </c>
      <c r="E663">
        <v>120.31</v>
      </c>
      <c r="F663">
        <v>147</v>
      </c>
      <c r="G663">
        <f>D663*F663</f>
        <v>108192</v>
      </c>
      <c r="H663" t="s">
        <v>70</v>
      </c>
      <c r="I663">
        <f>(F663-E663)*D663</f>
        <v>19643.839999999997</v>
      </c>
      <c r="J663" s="9">
        <v>45738</v>
      </c>
      <c r="K663" t="s">
        <v>39</v>
      </c>
      <c r="L663" t="s">
        <v>24</v>
      </c>
      <c r="M663">
        <f>IF(H663="Yes",G663*0.23,0)</f>
        <v>24884.16</v>
      </c>
      <c r="N663" s="15">
        <f>_xlfn.XLOOKUP(B663,'VAT Rates'!$D$7:$D$12,'VAT Rates'!$E$7:$E$12)</f>
        <v>0.21</v>
      </c>
      <c r="O663">
        <f>IF(H663="Yes",G663*N663,0)</f>
        <v>22720.32</v>
      </c>
      <c r="P663">
        <f>IF(H663="Yes",G663*(_xlfn.XLOOKUP(B663,'VAT Rates'!$D$7:$D$12,'VAT Rates'!$E$7:$E$12)),0)</f>
        <v>22720.32</v>
      </c>
      <c r="Q663" t="b">
        <f t="shared" si="10"/>
        <v>0</v>
      </c>
    </row>
    <row r="664" spans="1:17" x14ac:dyDescent="0.25">
      <c r="A664">
        <v>96239</v>
      </c>
      <c r="B664" t="s">
        <v>42</v>
      </c>
      <c r="C664" t="s">
        <v>36</v>
      </c>
      <c r="D664" s="11">
        <v>1575</v>
      </c>
      <c r="E664">
        <v>120.43</v>
      </c>
      <c r="F664">
        <v>164</v>
      </c>
      <c r="G664">
        <f>D664*F664</f>
        <v>258300</v>
      </c>
      <c r="H664" t="s">
        <v>71</v>
      </c>
      <c r="I664">
        <f>(F664-E664)*D664</f>
        <v>68622.749999999985</v>
      </c>
      <c r="J664" s="9">
        <v>45842</v>
      </c>
      <c r="K664" t="s">
        <v>41</v>
      </c>
      <c r="L664" t="s">
        <v>33</v>
      </c>
      <c r="M664">
        <f>IF(H664="Yes",G664*0.23,0)</f>
        <v>0</v>
      </c>
      <c r="N664" s="15">
        <f>_xlfn.XLOOKUP(B664,'VAT Rates'!$D$7:$D$12,'VAT Rates'!$E$7:$E$12)</f>
        <v>0.24</v>
      </c>
      <c r="O664">
        <f>IF(H664="Yes",G664*N664,0)</f>
        <v>0</v>
      </c>
      <c r="P664">
        <f>IF(H664="Yes",G664*(_xlfn.XLOOKUP(B664,'VAT Rates'!$D$7:$D$12,'VAT Rates'!$E$7:$E$12)),0)</f>
        <v>0</v>
      </c>
      <c r="Q664" t="b">
        <f t="shared" si="10"/>
        <v>0</v>
      </c>
    </row>
    <row r="665" spans="1:17" x14ac:dyDescent="0.25">
      <c r="A665">
        <v>96276</v>
      </c>
      <c r="B665" t="s">
        <v>29</v>
      </c>
      <c r="C665" t="s">
        <v>25</v>
      </c>
      <c r="D665" s="11">
        <v>2441</v>
      </c>
      <c r="E665">
        <v>3.25</v>
      </c>
      <c r="F665">
        <v>5</v>
      </c>
      <c r="G665">
        <f>D665*F665</f>
        <v>12205</v>
      </c>
      <c r="H665" t="s">
        <v>71</v>
      </c>
      <c r="I665">
        <f>(F665-E665)*D665</f>
        <v>4271.75</v>
      </c>
      <c r="J665" s="9">
        <v>45749</v>
      </c>
      <c r="K665" t="s">
        <v>41</v>
      </c>
      <c r="L665" t="s">
        <v>33</v>
      </c>
      <c r="M665">
        <f>IF(H665="Yes",G665*0.23,0)</f>
        <v>0</v>
      </c>
      <c r="N665" s="15">
        <f>_xlfn.XLOOKUP(B665,'VAT Rates'!$D$7:$D$12,'VAT Rates'!$E$7:$E$12)</f>
        <v>0.2</v>
      </c>
      <c r="O665">
        <f>IF(H665="Yes",G665*N665,0)</f>
        <v>0</v>
      </c>
      <c r="P665">
        <f>IF(H665="Yes",G665*(_xlfn.XLOOKUP(B665,'VAT Rates'!$D$7:$D$12,'VAT Rates'!$E$7:$E$12)),0)</f>
        <v>0</v>
      </c>
      <c r="Q665" t="b">
        <f t="shared" si="10"/>
        <v>0</v>
      </c>
    </row>
    <row r="666" spans="1:17" x14ac:dyDescent="0.25">
      <c r="A666">
        <v>96568</v>
      </c>
      <c r="B666" t="s">
        <v>44</v>
      </c>
      <c r="C666" t="s">
        <v>37</v>
      </c>
      <c r="D666" s="11">
        <v>1874</v>
      </c>
      <c r="E666">
        <v>250.84</v>
      </c>
      <c r="F666">
        <v>319</v>
      </c>
      <c r="G666">
        <f>D666*F666</f>
        <v>597806</v>
      </c>
      <c r="H666" t="s">
        <v>70</v>
      </c>
      <c r="I666">
        <f>(F666-E666)*D666</f>
        <v>127731.84</v>
      </c>
      <c r="J666" s="9">
        <v>45188</v>
      </c>
      <c r="K666" t="s">
        <v>39</v>
      </c>
      <c r="L666" t="s">
        <v>34</v>
      </c>
      <c r="M666">
        <f>IF(H666="Yes",G666*0.23,0)</f>
        <v>137495.38</v>
      </c>
      <c r="N666" s="15">
        <f>_xlfn.XLOOKUP(B666,'VAT Rates'!$D$7:$D$12,'VAT Rates'!$E$7:$E$12)</f>
        <v>0.22</v>
      </c>
      <c r="O666">
        <f>IF(H666="Yes",G666*N666,0)</f>
        <v>131517.32</v>
      </c>
      <c r="P666">
        <f>IF(H666="Yes",G666*(_xlfn.XLOOKUP(B666,'VAT Rates'!$D$7:$D$12,'VAT Rates'!$E$7:$E$12)),0)</f>
        <v>131517.32</v>
      </c>
      <c r="Q666" t="b">
        <f t="shared" si="10"/>
        <v>0</v>
      </c>
    </row>
    <row r="667" spans="1:17" x14ac:dyDescent="0.25">
      <c r="A667">
        <v>96606</v>
      </c>
      <c r="B667" t="s">
        <v>27</v>
      </c>
      <c r="C667" t="s">
        <v>30</v>
      </c>
      <c r="D667" s="11">
        <v>1859</v>
      </c>
      <c r="E667">
        <v>5.04</v>
      </c>
      <c r="F667">
        <v>8</v>
      </c>
      <c r="G667">
        <f>D667*F667</f>
        <v>14872</v>
      </c>
      <c r="H667" t="s">
        <v>70</v>
      </c>
      <c r="I667">
        <f>(F667-E667)*D667</f>
        <v>5502.64</v>
      </c>
      <c r="J667" s="9">
        <v>45328</v>
      </c>
      <c r="K667" t="s">
        <v>39</v>
      </c>
      <c r="L667" t="s">
        <v>34</v>
      </c>
      <c r="M667">
        <f>IF(H667="Yes",G667*0.23,0)</f>
        <v>3420.56</v>
      </c>
      <c r="N667" s="15">
        <f>_xlfn.XLOOKUP(B667,'VAT Rates'!$D$7:$D$12,'VAT Rates'!$E$7:$E$12)</f>
        <v>0.19</v>
      </c>
      <c r="O667">
        <f>IF(H667="Yes",G667*N667,0)</f>
        <v>2825.68</v>
      </c>
      <c r="P667">
        <f>IF(H667="Yes",G667*(_xlfn.XLOOKUP(B667,'VAT Rates'!$D$7:$D$12,'VAT Rates'!$E$7:$E$12)),0)</f>
        <v>2825.68</v>
      </c>
      <c r="Q667" t="b">
        <f t="shared" si="10"/>
        <v>0</v>
      </c>
    </row>
    <row r="668" spans="1:17" x14ac:dyDescent="0.25">
      <c r="A668">
        <v>96672</v>
      </c>
      <c r="B668" t="s">
        <v>27</v>
      </c>
      <c r="C668" t="s">
        <v>35</v>
      </c>
      <c r="D668" s="11">
        <v>1013</v>
      </c>
      <c r="E668">
        <v>10.19</v>
      </c>
      <c r="F668">
        <v>15</v>
      </c>
      <c r="G668">
        <f>D668*F668</f>
        <v>15195</v>
      </c>
      <c r="H668" t="s">
        <v>71</v>
      </c>
      <c r="I668">
        <f>(F668-E668)*D668</f>
        <v>4872.5300000000007</v>
      </c>
      <c r="J668" s="9">
        <v>45173</v>
      </c>
      <c r="K668" t="s">
        <v>41</v>
      </c>
      <c r="L668" t="s">
        <v>31</v>
      </c>
      <c r="M668">
        <f>IF(H668="Yes",G668*0.23,0)</f>
        <v>0</v>
      </c>
      <c r="N668" s="15">
        <f>_xlfn.XLOOKUP(B668,'VAT Rates'!$D$7:$D$12,'VAT Rates'!$E$7:$E$12)</f>
        <v>0.19</v>
      </c>
      <c r="O668">
        <f>IF(H668="Yes",G668*N668,0)</f>
        <v>0</v>
      </c>
      <c r="P668">
        <f>IF(H668="Yes",G668*(_xlfn.XLOOKUP(B668,'VAT Rates'!$D$7:$D$12,'VAT Rates'!$E$7:$E$12)),0)</f>
        <v>0</v>
      </c>
      <c r="Q668" t="b">
        <f t="shared" si="10"/>
        <v>0</v>
      </c>
    </row>
    <row r="669" spans="1:17" x14ac:dyDescent="0.25">
      <c r="A669">
        <v>96724</v>
      </c>
      <c r="B669" t="s">
        <v>42</v>
      </c>
      <c r="C669" t="s">
        <v>35</v>
      </c>
      <c r="D669" s="11">
        <v>1984</v>
      </c>
      <c r="E669">
        <v>10.35</v>
      </c>
      <c r="F669">
        <v>16</v>
      </c>
      <c r="G669">
        <f>D669*F669</f>
        <v>31744</v>
      </c>
      <c r="H669" t="s">
        <v>70</v>
      </c>
      <c r="I669">
        <f>(F669-E669)*D669</f>
        <v>11209.6</v>
      </c>
      <c r="J669" s="9">
        <v>45333</v>
      </c>
      <c r="K669" t="s">
        <v>41</v>
      </c>
      <c r="L669" t="s">
        <v>28</v>
      </c>
      <c r="M669">
        <f>IF(H669="Yes",G669*0.23,0)</f>
        <v>7301.12</v>
      </c>
      <c r="N669" s="15">
        <f>_xlfn.XLOOKUP(B669,'VAT Rates'!$D$7:$D$12,'VAT Rates'!$E$7:$E$12)</f>
        <v>0.24</v>
      </c>
      <c r="O669">
        <f>IF(H669="Yes",G669*N669,0)</f>
        <v>7618.5599999999995</v>
      </c>
      <c r="P669">
        <f>IF(H669="Yes",G669*(_xlfn.XLOOKUP(B669,'VAT Rates'!$D$7:$D$12,'VAT Rates'!$E$7:$E$12)),0)</f>
        <v>7618.5599999999995</v>
      </c>
      <c r="Q669" t="b">
        <f t="shared" si="10"/>
        <v>0</v>
      </c>
    </row>
    <row r="670" spans="1:17" x14ac:dyDescent="0.25">
      <c r="A670">
        <v>96750</v>
      </c>
      <c r="B670" t="s">
        <v>29</v>
      </c>
      <c r="C670" t="s">
        <v>25</v>
      </c>
      <c r="D670" s="11">
        <v>2671</v>
      </c>
      <c r="E670">
        <v>3.99</v>
      </c>
      <c r="F670">
        <v>6</v>
      </c>
      <c r="G670">
        <f>D670*F670</f>
        <v>16026</v>
      </c>
      <c r="H670" t="s">
        <v>70</v>
      </c>
      <c r="I670">
        <f>(F670-E670)*D670</f>
        <v>5368.7099999999991</v>
      </c>
      <c r="J670" s="9">
        <v>45429</v>
      </c>
      <c r="K670" t="s">
        <v>39</v>
      </c>
      <c r="L670" t="s">
        <v>31</v>
      </c>
      <c r="M670">
        <f>IF(H670="Yes",G670*0.23,0)</f>
        <v>3685.98</v>
      </c>
      <c r="N670" s="15">
        <f>_xlfn.XLOOKUP(B670,'VAT Rates'!$D$7:$D$12,'VAT Rates'!$E$7:$E$12)</f>
        <v>0.2</v>
      </c>
      <c r="O670">
        <f>IF(H670="Yes",G670*N670,0)</f>
        <v>3205.2000000000003</v>
      </c>
      <c r="P670">
        <f>IF(H670="Yes",G670*(_xlfn.XLOOKUP(B670,'VAT Rates'!$D$7:$D$12,'VAT Rates'!$E$7:$E$12)),0)</f>
        <v>3205.2000000000003</v>
      </c>
      <c r="Q670" t="b">
        <f t="shared" si="10"/>
        <v>0</v>
      </c>
    </row>
    <row r="671" spans="1:17" x14ac:dyDescent="0.25">
      <c r="A671">
        <v>96764</v>
      </c>
      <c r="B671" t="s">
        <v>43</v>
      </c>
      <c r="C671" t="s">
        <v>25</v>
      </c>
      <c r="D671" s="11">
        <v>386</v>
      </c>
      <c r="E671">
        <v>3.02</v>
      </c>
      <c r="F671">
        <v>5</v>
      </c>
      <c r="G671">
        <f>D671*F671</f>
        <v>1930</v>
      </c>
      <c r="H671" t="s">
        <v>70</v>
      </c>
      <c r="I671">
        <f>(F671-E671)*D671</f>
        <v>764.28</v>
      </c>
      <c r="J671" s="9">
        <v>45748</v>
      </c>
      <c r="K671" t="s">
        <v>41</v>
      </c>
      <c r="L671" t="s">
        <v>31</v>
      </c>
      <c r="M671">
        <f>IF(H671="Yes",G671*0.23,0)</f>
        <v>443.90000000000003</v>
      </c>
      <c r="N671" s="15">
        <f>_xlfn.XLOOKUP(B671,'VAT Rates'!$D$7:$D$12,'VAT Rates'!$E$7:$E$12)</f>
        <v>0.21</v>
      </c>
      <c r="O671">
        <f>IF(H671="Yes",G671*N671,0)</f>
        <v>405.3</v>
      </c>
      <c r="P671">
        <f>IF(H671="Yes",G671*(_xlfn.XLOOKUP(B671,'VAT Rates'!$D$7:$D$12,'VAT Rates'!$E$7:$E$12)),0)</f>
        <v>405.3</v>
      </c>
      <c r="Q671" t="b">
        <f t="shared" si="10"/>
        <v>0</v>
      </c>
    </row>
    <row r="672" spans="1:17" x14ac:dyDescent="0.25">
      <c r="A672">
        <v>96788</v>
      </c>
      <c r="B672" t="s">
        <v>29</v>
      </c>
      <c r="C672" t="s">
        <v>36</v>
      </c>
      <c r="D672" s="11">
        <v>386</v>
      </c>
      <c r="E672">
        <v>120.64</v>
      </c>
      <c r="F672">
        <v>172</v>
      </c>
      <c r="G672">
        <f>D672*F672</f>
        <v>66392</v>
      </c>
      <c r="H672" t="s">
        <v>71</v>
      </c>
      <c r="I672">
        <f>(F672-E672)*D672</f>
        <v>19824.96</v>
      </c>
      <c r="J672" s="9">
        <v>45247</v>
      </c>
      <c r="K672" t="s">
        <v>40</v>
      </c>
      <c r="L672" t="s">
        <v>34</v>
      </c>
      <c r="M672">
        <f>IF(H672="Yes",G672*0.23,0)</f>
        <v>0</v>
      </c>
      <c r="N672" s="15">
        <f>_xlfn.XLOOKUP(B672,'VAT Rates'!$D$7:$D$12,'VAT Rates'!$E$7:$E$12)</f>
        <v>0.2</v>
      </c>
      <c r="O672">
        <f>IF(H672="Yes",G672*N672,0)</f>
        <v>0</v>
      </c>
      <c r="P672">
        <f>IF(H672="Yes",G672*(_xlfn.XLOOKUP(B672,'VAT Rates'!$D$7:$D$12,'VAT Rates'!$E$7:$E$12)),0)</f>
        <v>0</v>
      </c>
      <c r="Q672" t="b">
        <f t="shared" si="10"/>
        <v>0</v>
      </c>
    </row>
    <row r="673" spans="1:17" x14ac:dyDescent="0.25">
      <c r="A673">
        <v>96845</v>
      </c>
      <c r="B673" t="s">
        <v>27</v>
      </c>
      <c r="C673" t="s">
        <v>30</v>
      </c>
      <c r="D673" s="11">
        <v>645</v>
      </c>
      <c r="E673">
        <v>5.45</v>
      </c>
      <c r="F673">
        <v>7</v>
      </c>
      <c r="G673">
        <f>D673*F673</f>
        <v>4515</v>
      </c>
      <c r="H673" t="s">
        <v>71</v>
      </c>
      <c r="I673">
        <f>(F673-E673)*D673</f>
        <v>999.74999999999989</v>
      </c>
      <c r="J673" s="9">
        <v>45706</v>
      </c>
      <c r="K673" t="s">
        <v>40</v>
      </c>
      <c r="L673" t="s">
        <v>24</v>
      </c>
      <c r="M673">
        <f>IF(H673="Yes",G673*0.23,0)</f>
        <v>0</v>
      </c>
      <c r="N673" s="15">
        <f>_xlfn.XLOOKUP(B673,'VAT Rates'!$D$7:$D$12,'VAT Rates'!$E$7:$E$12)</f>
        <v>0.19</v>
      </c>
      <c r="O673">
        <f>IF(H673="Yes",G673*N673,0)</f>
        <v>0</v>
      </c>
      <c r="P673">
        <f>IF(H673="Yes",G673*(_xlfn.XLOOKUP(B673,'VAT Rates'!$D$7:$D$12,'VAT Rates'!$E$7:$E$12)),0)</f>
        <v>0</v>
      </c>
      <c r="Q673" t="b">
        <f t="shared" si="10"/>
        <v>0</v>
      </c>
    </row>
    <row r="674" spans="1:17" x14ac:dyDescent="0.25">
      <c r="A674">
        <v>96854</v>
      </c>
      <c r="B674" t="s">
        <v>32</v>
      </c>
      <c r="C674" t="s">
        <v>38</v>
      </c>
      <c r="D674" s="11">
        <v>1143</v>
      </c>
      <c r="E674">
        <v>260.61</v>
      </c>
      <c r="F674">
        <v>274</v>
      </c>
      <c r="G674">
        <f>D674*F674</f>
        <v>313182</v>
      </c>
      <c r="H674" t="s">
        <v>70</v>
      </c>
      <c r="I674">
        <f>(F674-E674)*D674</f>
        <v>15304.769999999984</v>
      </c>
      <c r="J674" s="9">
        <v>45367</v>
      </c>
      <c r="K674" t="s">
        <v>26</v>
      </c>
      <c r="L674" t="s">
        <v>24</v>
      </c>
      <c r="M674">
        <f>IF(H674="Yes",G674*0.23,0)</f>
        <v>72031.86</v>
      </c>
      <c r="N674" s="15">
        <f>_xlfn.XLOOKUP(B674,'VAT Rates'!$D$7:$D$12,'VAT Rates'!$E$7:$E$12)</f>
        <v>0.23</v>
      </c>
      <c r="O674">
        <f>IF(H674="Yes",G674*N674,0)</f>
        <v>72031.86</v>
      </c>
      <c r="P674">
        <f>IF(H674="Yes",G674*(_xlfn.XLOOKUP(B674,'VAT Rates'!$D$7:$D$12,'VAT Rates'!$E$7:$E$12)),0)</f>
        <v>72031.86</v>
      </c>
      <c r="Q674" t="b">
        <f t="shared" si="10"/>
        <v>1</v>
      </c>
    </row>
    <row r="675" spans="1:17" x14ac:dyDescent="0.25">
      <c r="A675">
        <v>97139</v>
      </c>
      <c r="B675" t="s">
        <v>43</v>
      </c>
      <c r="C675" t="s">
        <v>36</v>
      </c>
      <c r="D675" s="11">
        <v>1372</v>
      </c>
      <c r="E675">
        <v>120.58</v>
      </c>
      <c r="F675">
        <v>168</v>
      </c>
      <c r="G675">
        <f>D675*F675</f>
        <v>230496</v>
      </c>
      <c r="H675" t="s">
        <v>70</v>
      </c>
      <c r="I675">
        <f>(F675-E675)*D675</f>
        <v>65060.240000000005</v>
      </c>
      <c r="J675" s="9">
        <v>45245</v>
      </c>
      <c r="K675" t="s">
        <v>40</v>
      </c>
      <c r="L675" t="s">
        <v>34</v>
      </c>
      <c r="M675">
        <f>IF(H675="Yes",G675*0.23,0)</f>
        <v>53014.080000000002</v>
      </c>
      <c r="N675" s="15">
        <f>_xlfn.XLOOKUP(B675,'VAT Rates'!$D$7:$D$12,'VAT Rates'!$E$7:$E$12)</f>
        <v>0.21</v>
      </c>
      <c r="O675">
        <f>IF(H675="Yes",G675*N675,0)</f>
        <v>48404.159999999996</v>
      </c>
      <c r="P675">
        <f>IF(H675="Yes",G675*(_xlfn.XLOOKUP(B675,'VAT Rates'!$D$7:$D$12,'VAT Rates'!$E$7:$E$12)),0)</f>
        <v>48404.159999999996</v>
      </c>
      <c r="Q675" t="b">
        <f t="shared" si="10"/>
        <v>0</v>
      </c>
    </row>
    <row r="676" spans="1:17" x14ac:dyDescent="0.25">
      <c r="A676">
        <v>97245</v>
      </c>
      <c r="B676" t="s">
        <v>29</v>
      </c>
      <c r="C676" t="s">
        <v>37</v>
      </c>
      <c r="D676" s="11">
        <v>1527</v>
      </c>
      <c r="E676">
        <v>250.32</v>
      </c>
      <c r="F676">
        <v>263</v>
      </c>
      <c r="G676">
        <f>D676*F676</f>
        <v>401601</v>
      </c>
      <c r="H676" t="s">
        <v>70</v>
      </c>
      <c r="I676">
        <f>(F676-E676)*D676</f>
        <v>19362.360000000011</v>
      </c>
      <c r="J676" s="9">
        <v>45616</v>
      </c>
      <c r="K676" t="s">
        <v>26</v>
      </c>
      <c r="L676" t="s">
        <v>24</v>
      </c>
      <c r="M676">
        <f>IF(H676="Yes",G676*0.23,0)</f>
        <v>92368.23000000001</v>
      </c>
      <c r="N676" s="15">
        <f>_xlfn.XLOOKUP(B676,'VAT Rates'!$D$7:$D$12,'VAT Rates'!$E$7:$E$12)</f>
        <v>0.2</v>
      </c>
      <c r="O676">
        <f>IF(H676="Yes",G676*N676,0)</f>
        <v>80320.200000000012</v>
      </c>
      <c r="P676">
        <f>IF(H676="Yes",G676*(_xlfn.XLOOKUP(B676,'VAT Rates'!$D$7:$D$12,'VAT Rates'!$E$7:$E$12)),0)</f>
        <v>80320.200000000012</v>
      </c>
      <c r="Q676" t="b">
        <f t="shared" si="10"/>
        <v>0</v>
      </c>
    </row>
    <row r="677" spans="1:17" x14ac:dyDescent="0.25">
      <c r="A677">
        <v>97337</v>
      </c>
      <c r="B677" t="s">
        <v>43</v>
      </c>
      <c r="C677" t="s">
        <v>37</v>
      </c>
      <c r="D677" s="11">
        <v>267</v>
      </c>
      <c r="E677">
        <v>250.17</v>
      </c>
      <c r="F677">
        <v>273</v>
      </c>
      <c r="G677">
        <f>D677*F677</f>
        <v>72891</v>
      </c>
      <c r="H677" t="s">
        <v>70</v>
      </c>
      <c r="I677">
        <f>(F677-E677)*D677</f>
        <v>6095.6100000000033</v>
      </c>
      <c r="J677" s="9">
        <v>45455</v>
      </c>
      <c r="K677" t="s">
        <v>41</v>
      </c>
      <c r="L677" t="s">
        <v>24</v>
      </c>
      <c r="M677">
        <f>IF(H677="Yes",G677*0.23,0)</f>
        <v>16764.93</v>
      </c>
      <c r="N677" s="15">
        <f>_xlfn.XLOOKUP(B677,'VAT Rates'!$D$7:$D$12,'VAT Rates'!$E$7:$E$12)</f>
        <v>0.21</v>
      </c>
      <c r="O677">
        <f>IF(H677="Yes",G677*N677,0)</f>
        <v>15307.109999999999</v>
      </c>
      <c r="P677">
        <f>IF(H677="Yes",G677*(_xlfn.XLOOKUP(B677,'VAT Rates'!$D$7:$D$12,'VAT Rates'!$E$7:$E$12)),0)</f>
        <v>15307.109999999999</v>
      </c>
      <c r="Q677" t="b">
        <f t="shared" si="10"/>
        <v>0</v>
      </c>
    </row>
    <row r="678" spans="1:17" x14ac:dyDescent="0.25">
      <c r="A678">
        <v>97472</v>
      </c>
      <c r="B678" t="s">
        <v>42</v>
      </c>
      <c r="C678" t="s">
        <v>37</v>
      </c>
      <c r="D678" s="11">
        <v>341</v>
      </c>
      <c r="E678">
        <v>250.46</v>
      </c>
      <c r="F678">
        <v>266</v>
      </c>
      <c r="G678">
        <f>D678*F678</f>
        <v>90706</v>
      </c>
      <c r="H678" t="s">
        <v>70</v>
      </c>
      <c r="I678">
        <f>(F678-E678)*D678</f>
        <v>5299.1399999999976</v>
      </c>
      <c r="J678" s="9">
        <v>45796</v>
      </c>
      <c r="K678" t="s">
        <v>41</v>
      </c>
      <c r="L678" t="s">
        <v>33</v>
      </c>
      <c r="M678">
        <f>IF(H678="Yes",G678*0.23,0)</f>
        <v>20862.38</v>
      </c>
      <c r="N678" s="15">
        <f>_xlfn.XLOOKUP(B678,'VAT Rates'!$D$7:$D$12,'VAT Rates'!$E$7:$E$12)</f>
        <v>0.24</v>
      </c>
      <c r="O678">
        <f>IF(H678="Yes",G678*N678,0)</f>
        <v>21769.439999999999</v>
      </c>
      <c r="P678">
        <f>IF(H678="Yes",G678*(_xlfn.XLOOKUP(B678,'VAT Rates'!$D$7:$D$12,'VAT Rates'!$E$7:$E$12)),0)</f>
        <v>21769.439999999999</v>
      </c>
      <c r="Q678" t="b">
        <f t="shared" si="10"/>
        <v>0</v>
      </c>
    </row>
    <row r="679" spans="1:17" x14ac:dyDescent="0.25">
      <c r="A679">
        <v>97483</v>
      </c>
      <c r="B679" t="s">
        <v>32</v>
      </c>
      <c r="C679" t="s">
        <v>30</v>
      </c>
      <c r="D679" s="11">
        <v>1460</v>
      </c>
      <c r="E679">
        <v>5.38</v>
      </c>
      <c r="F679">
        <v>8</v>
      </c>
      <c r="G679">
        <f>D679*F679</f>
        <v>11680</v>
      </c>
      <c r="H679" t="s">
        <v>70</v>
      </c>
      <c r="I679">
        <f>(F679-E679)*D679</f>
        <v>3825.2000000000003</v>
      </c>
      <c r="J679" s="9">
        <v>45750</v>
      </c>
      <c r="K679" t="s">
        <v>40</v>
      </c>
      <c r="L679" t="s">
        <v>24</v>
      </c>
      <c r="M679">
        <f>IF(H679="Yes",G679*0.23,0)</f>
        <v>2686.4</v>
      </c>
      <c r="N679" s="15">
        <f>_xlfn.XLOOKUP(B679,'VAT Rates'!$D$7:$D$12,'VAT Rates'!$E$7:$E$12)</f>
        <v>0.23</v>
      </c>
      <c r="O679">
        <f>IF(H679="Yes",G679*N679,0)</f>
        <v>2686.4</v>
      </c>
      <c r="P679">
        <f>IF(H679="Yes",G679*(_xlfn.XLOOKUP(B679,'VAT Rates'!$D$7:$D$12,'VAT Rates'!$E$7:$E$12)),0)</f>
        <v>2686.4</v>
      </c>
      <c r="Q679" t="b">
        <f t="shared" si="10"/>
        <v>1</v>
      </c>
    </row>
    <row r="680" spans="1:17" x14ac:dyDescent="0.25">
      <c r="A680">
        <v>97619</v>
      </c>
      <c r="B680" t="s">
        <v>42</v>
      </c>
      <c r="C680" t="s">
        <v>25</v>
      </c>
      <c r="D680" s="11">
        <v>1210</v>
      </c>
      <c r="E680">
        <v>3.12</v>
      </c>
      <c r="F680">
        <v>4</v>
      </c>
      <c r="G680">
        <f>D680*F680</f>
        <v>4840</v>
      </c>
      <c r="H680" t="s">
        <v>70</v>
      </c>
      <c r="I680">
        <f>(F680-E680)*D680</f>
        <v>1064.8</v>
      </c>
      <c r="J680" s="9">
        <v>45840</v>
      </c>
      <c r="K680" t="s">
        <v>39</v>
      </c>
      <c r="L680" t="s">
        <v>24</v>
      </c>
      <c r="M680">
        <f>IF(H680="Yes",G680*0.23,0)</f>
        <v>1113.2</v>
      </c>
      <c r="N680" s="15">
        <f>_xlfn.XLOOKUP(B680,'VAT Rates'!$D$7:$D$12,'VAT Rates'!$E$7:$E$12)</f>
        <v>0.24</v>
      </c>
      <c r="O680">
        <f>IF(H680="Yes",G680*N680,0)</f>
        <v>1161.5999999999999</v>
      </c>
      <c r="P680">
        <f>IF(H680="Yes",G680*(_xlfn.XLOOKUP(B680,'VAT Rates'!$D$7:$D$12,'VAT Rates'!$E$7:$E$12)),0)</f>
        <v>1161.5999999999999</v>
      </c>
      <c r="Q680" t="b">
        <f t="shared" si="10"/>
        <v>0</v>
      </c>
    </row>
    <row r="681" spans="1:17" x14ac:dyDescent="0.25">
      <c r="A681">
        <v>97775</v>
      </c>
      <c r="B681" t="s">
        <v>43</v>
      </c>
      <c r="C681" t="s">
        <v>25</v>
      </c>
      <c r="D681" s="11">
        <v>2567</v>
      </c>
      <c r="E681">
        <v>3.54</v>
      </c>
      <c r="F681">
        <v>6</v>
      </c>
      <c r="G681">
        <f>D681*F681</f>
        <v>15402</v>
      </c>
      <c r="H681" t="s">
        <v>71</v>
      </c>
      <c r="I681">
        <f>(F681-E681)*D681</f>
        <v>6314.82</v>
      </c>
      <c r="J681" s="9">
        <v>45667</v>
      </c>
      <c r="K681" t="s">
        <v>41</v>
      </c>
      <c r="L681" t="s">
        <v>28</v>
      </c>
      <c r="M681">
        <f>IF(H681="Yes",G681*0.23,0)</f>
        <v>0</v>
      </c>
      <c r="N681" s="15">
        <f>_xlfn.XLOOKUP(B681,'VAT Rates'!$D$7:$D$12,'VAT Rates'!$E$7:$E$12)</f>
        <v>0.21</v>
      </c>
      <c r="O681">
        <f>IF(H681="Yes",G681*N681,0)</f>
        <v>0</v>
      </c>
      <c r="P681">
        <f>IF(H681="Yes",G681*(_xlfn.XLOOKUP(B681,'VAT Rates'!$D$7:$D$12,'VAT Rates'!$E$7:$E$12)),0)</f>
        <v>0</v>
      </c>
      <c r="Q681" t="b">
        <f t="shared" si="10"/>
        <v>0</v>
      </c>
    </row>
    <row r="682" spans="1:17" x14ac:dyDescent="0.25">
      <c r="A682">
        <v>97884</v>
      </c>
      <c r="B682" t="s">
        <v>27</v>
      </c>
      <c r="C682" t="s">
        <v>25</v>
      </c>
      <c r="D682" s="11">
        <v>1321</v>
      </c>
      <c r="E682">
        <v>3.8</v>
      </c>
      <c r="F682">
        <v>5</v>
      </c>
      <c r="G682">
        <f>D682*F682</f>
        <v>6605</v>
      </c>
      <c r="H682" t="s">
        <v>70</v>
      </c>
      <c r="I682">
        <f>(F682-E682)*D682</f>
        <v>1585.2000000000003</v>
      </c>
      <c r="J682" s="9">
        <v>45650</v>
      </c>
      <c r="K682" t="s">
        <v>26</v>
      </c>
      <c r="L682" t="s">
        <v>24</v>
      </c>
      <c r="M682">
        <f>IF(H682="Yes",G682*0.23,0)</f>
        <v>1519.15</v>
      </c>
      <c r="N682" s="15">
        <f>_xlfn.XLOOKUP(B682,'VAT Rates'!$D$7:$D$12,'VAT Rates'!$E$7:$E$12)</f>
        <v>0.19</v>
      </c>
      <c r="O682">
        <f>IF(H682="Yes",G682*N682,0)</f>
        <v>1254.95</v>
      </c>
      <c r="P682">
        <f>IF(H682="Yes",G682*(_xlfn.XLOOKUP(B682,'VAT Rates'!$D$7:$D$12,'VAT Rates'!$E$7:$E$12)),0)</f>
        <v>1254.95</v>
      </c>
      <c r="Q682" t="b">
        <f t="shared" si="10"/>
        <v>0</v>
      </c>
    </row>
    <row r="683" spans="1:17" x14ac:dyDescent="0.25">
      <c r="A683">
        <v>98040</v>
      </c>
      <c r="B683" t="s">
        <v>43</v>
      </c>
      <c r="C683" t="s">
        <v>35</v>
      </c>
      <c r="D683" s="11">
        <v>861</v>
      </c>
      <c r="E683">
        <v>10.029999999999999</v>
      </c>
      <c r="F683">
        <v>15</v>
      </c>
      <c r="G683">
        <f>D683*F683</f>
        <v>12915</v>
      </c>
      <c r="H683" t="s">
        <v>71</v>
      </c>
      <c r="I683">
        <f>(F683-E683)*D683</f>
        <v>4279.170000000001</v>
      </c>
      <c r="J683" s="9">
        <v>45474</v>
      </c>
      <c r="K683" t="s">
        <v>40</v>
      </c>
      <c r="L683" t="s">
        <v>33</v>
      </c>
      <c r="M683">
        <f>IF(H683="Yes",G683*0.23,0)</f>
        <v>0</v>
      </c>
      <c r="N683" s="15">
        <f>_xlfn.XLOOKUP(B683,'VAT Rates'!$D$7:$D$12,'VAT Rates'!$E$7:$E$12)</f>
        <v>0.21</v>
      </c>
      <c r="O683">
        <f>IF(H683="Yes",G683*N683,0)</f>
        <v>0</v>
      </c>
      <c r="P683">
        <f>IF(H683="Yes",G683*(_xlfn.XLOOKUP(B683,'VAT Rates'!$D$7:$D$12,'VAT Rates'!$E$7:$E$12)),0)</f>
        <v>0</v>
      </c>
      <c r="Q683" t="b">
        <f t="shared" si="10"/>
        <v>0</v>
      </c>
    </row>
    <row r="684" spans="1:17" x14ac:dyDescent="0.25">
      <c r="A684">
        <v>98093</v>
      </c>
      <c r="B684" t="s">
        <v>42</v>
      </c>
      <c r="C684" t="s">
        <v>36</v>
      </c>
      <c r="D684" s="11">
        <v>1498</v>
      </c>
      <c r="E684">
        <v>120.98</v>
      </c>
      <c r="F684">
        <v>134</v>
      </c>
      <c r="G684">
        <f>D684*F684</f>
        <v>200732</v>
      </c>
      <c r="H684" t="s">
        <v>70</v>
      </c>
      <c r="I684">
        <f>(F684-E684)*D684</f>
        <v>19503.959999999995</v>
      </c>
      <c r="J684" s="9">
        <v>45875</v>
      </c>
      <c r="K684" t="s">
        <v>40</v>
      </c>
      <c r="L684" t="s">
        <v>24</v>
      </c>
      <c r="M684">
        <f>IF(H684="Yes",G684*0.23,0)</f>
        <v>46168.36</v>
      </c>
      <c r="N684" s="15">
        <f>_xlfn.XLOOKUP(B684,'VAT Rates'!$D$7:$D$12,'VAT Rates'!$E$7:$E$12)</f>
        <v>0.24</v>
      </c>
      <c r="O684">
        <f>IF(H684="Yes",G684*N684,0)</f>
        <v>48175.68</v>
      </c>
      <c r="P684">
        <f>IF(H684="Yes",G684*(_xlfn.XLOOKUP(B684,'VAT Rates'!$D$7:$D$12,'VAT Rates'!$E$7:$E$12)),0)</f>
        <v>48175.68</v>
      </c>
      <c r="Q684" t="b">
        <f t="shared" si="10"/>
        <v>0</v>
      </c>
    </row>
    <row r="685" spans="1:17" x14ac:dyDescent="0.25">
      <c r="A685">
        <v>98163</v>
      </c>
      <c r="B685" t="s">
        <v>29</v>
      </c>
      <c r="C685" t="s">
        <v>38</v>
      </c>
      <c r="D685" s="11">
        <v>2475</v>
      </c>
      <c r="E685">
        <v>260.54000000000002</v>
      </c>
      <c r="F685">
        <v>357</v>
      </c>
      <c r="G685">
        <f>D685*F685</f>
        <v>883575</v>
      </c>
      <c r="H685" t="s">
        <v>71</v>
      </c>
      <c r="I685">
        <f>(F685-E685)*D685</f>
        <v>238738.49999999994</v>
      </c>
      <c r="J685" s="9">
        <v>45181</v>
      </c>
      <c r="K685" t="s">
        <v>41</v>
      </c>
      <c r="L685" t="s">
        <v>34</v>
      </c>
      <c r="M685">
        <f>IF(H685="Yes",G685*0.23,0)</f>
        <v>0</v>
      </c>
      <c r="N685" s="15">
        <f>_xlfn.XLOOKUP(B685,'VAT Rates'!$D$7:$D$12,'VAT Rates'!$E$7:$E$12)</f>
        <v>0.2</v>
      </c>
      <c r="O685">
        <f>IF(H685="Yes",G685*N685,0)</f>
        <v>0</v>
      </c>
      <c r="P685">
        <f>IF(H685="Yes",G685*(_xlfn.XLOOKUP(B685,'VAT Rates'!$D$7:$D$12,'VAT Rates'!$E$7:$E$12)),0)</f>
        <v>0</v>
      </c>
      <c r="Q685" t="b">
        <f t="shared" si="10"/>
        <v>0</v>
      </c>
    </row>
    <row r="686" spans="1:17" x14ac:dyDescent="0.25">
      <c r="A686">
        <v>98174</v>
      </c>
      <c r="B686" t="s">
        <v>44</v>
      </c>
      <c r="C686" t="s">
        <v>30</v>
      </c>
      <c r="D686" s="11">
        <v>345</v>
      </c>
      <c r="E686">
        <v>5.43</v>
      </c>
      <c r="F686">
        <v>8</v>
      </c>
      <c r="G686">
        <f>D686*F686</f>
        <v>2760</v>
      </c>
      <c r="H686" t="s">
        <v>71</v>
      </c>
      <c r="I686">
        <f>(F686-E686)*D686</f>
        <v>886.65000000000009</v>
      </c>
      <c r="J686" s="9">
        <v>45354</v>
      </c>
      <c r="K686" t="s">
        <v>26</v>
      </c>
      <c r="L686" t="s">
        <v>33</v>
      </c>
      <c r="M686">
        <f>IF(H686="Yes",G686*0.23,0)</f>
        <v>0</v>
      </c>
      <c r="N686" s="15">
        <f>_xlfn.XLOOKUP(B686,'VAT Rates'!$D$7:$D$12,'VAT Rates'!$E$7:$E$12)</f>
        <v>0.22</v>
      </c>
      <c r="O686">
        <f>IF(H686="Yes",G686*N686,0)</f>
        <v>0</v>
      </c>
      <c r="P686">
        <f>IF(H686="Yes",G686*(_xlfn.XLOOKUP(B686,'VAT Rates'!$D$7:$D$12,'VAT Rates'!$E$7:$E$12)),0)</f>
        <v>0</v>
      </c>
      <c r="Q686" t="b">
        <f t="shared" si="10"/>
        <v>0</v>
      </c>
    </row>
    <row r="687" spans="1:17" x14ac:dyDescent="0.25">
      <c r="A687">
        <v>98235</v>
      </c>
      <c r="B687" t="s">
        <v>44</v>
      </c>
      <c r="C687" t="s">
        <v>30</v>
      </c>
      <c r="D687" s="11">
        <v>2665</v>
      </c>
      <c r="E687">
        <v>5.44</v>
      </c>
      <c r="F687">
        <v>8</v>
      </c>
      <c r="G687">
        <f>D687*F687</f>
        <v>21320</v>
      </c>
      <c r="H687" t="s">
        <v>70</v>
      </c>
      <c r="I687">
        <f>(F687-E687)*D687</f>
        <v>6822.3999999999987</v>
      </c>
      <c r="J687" s="9">
        <v>45581</v>
      </c>
      <c r="K687" t="s">
        <v>26</v>
      </c>
      <c r="L687" t="s">
        <v>33</v>
      </c>
      <c r="M687">
        <f>IF(H687="Yes",G687*0.23,0)</f>
        <v>4903.6000000000004</v>
      </c>
      <c r="N687" s="15">
        <f>_xlfn.XLOOKUP(B687,'VAT Rates'!$D$7:$D$12,'VAT Rates'!$E$7:$E$12)</f>
        <v>0.22</v>
      </c>
      <c r="O687">
        <f>IF(H687="Yes",G687*N687,0)</f>
        <v>4690.3999999999996</v>
      </c>
      <c r="P687">
        <f>IF(H687="Yes",G687*(_xlfn.XLOOKUP(B687,'VAT Rates'!$D$7:$D$12,'VAT Rates'!$E$7:$E$12)),0)</f>
        <v>4690.3999999999996</v>
      </c>
      <c r="Q687" t="b">
        <f t="shared" si="10"/>
        <v>0</v>
      </c>
    </row>
    <row r="688" spans="1:17" x14ac:dyDescent="0.25">
      <c r="A688">
        <v>98280</v>
      </c>
      <c r="B688" t="s">
        <v>43</v>
      </c>
      <c r="C688" t="s">
        <v>35</v>
      </c>
      <c r="D688" s="11">
        <v>3495</v>
      </c>
      <c r="E688">
        <v>10.23</v>
      </c>
      <c r="F688">
        <v>16</v>
      </c>
      <c r="G688">
        <f>D688*F688</f>
        <v>55920</v>
      </c>
      <c r="H688" t="s">
        <v>70</v>
      </c>
      <c r="I688">
        <f>(F688-E688)*D688</f>
        <v>20166.149999999998</v>
      </c>
      <c r="J688" s="9">
        <v>45495</v>
      </c>
      <c r="K688" t="s">
        <v>41</v>
      </c>
      <c r="L688" t="s">
        <v>34</v>
      </c>
      <c r="M688">
        <f>IF(H688="Yes",G688*0.23,0)</f>
        <v>12861.6</v>
      </c>
      <c r="N688" s="15">
        <f>_xlfn.XLOOKUP(B688,'VAT Rates'!$D$7:$D$12,'VAT Rates'!$E$7:$E$12)</f>
        <v>0.21</v>
      </c>
      <c r="O688">
        <f>IF(H688="Yes",G688*N688,0)</f>
        <v>11743.199999999999</v>
      </c>
      <c r="P688">
        <f>IF(H688="Yes",G688*(_xlfn.XLOOKUP(B688,'VAT Rates'!$D$7:$D$12,'VAT Rates'!$E$7:$E$12)),0)</f>
        <v>11743.199999999999</v>
      </c>
      <c r="Q688" t="b">
        <f t="shared" si="10"/>
        <v>0</v>
      </c>
    </row>
    <row r="689" spans="1:17" x14ac:dyDescent="0.25">
      <c r="A689">
        <v>98283</v>
      </c>
      <c r="B689" t="s">
        <v>44</v>
      </c>
      <c r="C689" t="s">
        <v>35</v>
      </c>
      <c r="D689" s="11">
        <v>2559</v>
      </c>
      <c r="E689">
        <v>10.69</v>
      </c>
      <c r="F689">
        <v>12</v>
      </c>
      <c r="G689">
        <f>D689*F689</f>
        <v>30708</v>
      </c>
      <c r="H689" t="s">
        <v>71</v>
      </c>
      <c r="I689">
        <f>(F689-E689)*D689</f>
        <v>3352.2900000000013</v>
      </c>
      <c r="J689" s="9">
        <v>45435</v>
      </c>
      <c r="K689" t="s">
        <v>41</v>
      </c>
      <c r="L689" t="s">
        <v>28</v>
      </c>
      <c r="M689">
        <f>IF(H689="Yes",G689*0.23,0)</f>
        <v>0</v>
      </c>
      <c r="N689" s="15">
        <f>_xlfn.XLOOKUP(B689,'VAT Rates'!$D$7:$D$12,'VAT Rates'!$E$7:$E$12)</f>
        <v>0.22</v>
      </c>
      <c r="O689">
        <f>IF(H689="Yes",G689*N689,0)</f>
        <v>0</v>
      </c>
      <c r="P689">
        <f>IF(H689="Yes",G689*(_xlfn.XLOOKUP(B689,'VAT Rates'!$D$7:$D$12,'VAT Rates'!$E$7:$E$12)),0)</f>
        <v>0</v>
      </c>
      <c r="Q689" t="b">
        <f t="shared" si="10"/>
        <v>0</v>
      </c>
    </row>
    <row r="690" spans="1:17" x14ac:dyDescent="0.25">
      <c r="A690">
        <v>98748</v>
      </c>
      <c r="B690" t="s">
        <v>32</v>
      </c>
      <c r="C690" t="s">
        <v>30</v>
      </c>
      <c r="D690" s="11">
        <v>2313</v>
      </c>
      <c r="E690">
        <v>5.09</v>
      </c>
      <c r="F690">
        <v>8</v>
      </c>
      <c r="G690">
        <f>D690*F690</f>
        <v>18504</v>
      </c>
      <c r="H690" t="s">
        <v>70</v>
      </c>
      <c r="I690">
        <f>(F690-E690)*D690</f>
        <v>6730.83</v>
      </c>
      <c r="J690" s="9">
        <v>45756</v>
      </c>
      <c r="K690" t="s">
        <v>41</v>
      </c>
      <c r="L690" t="s">
        <v>24</v>
      </c>
      <c r="M690">
        <f>IF(H690="Yes",G690*0.23,0)</f>
        <v>4255.92</v>
      </c>
      <c r="N690" s="15">
        <f>_xlfn.XLOOKUP(B690,'VAT Rates'!$D$7:$D$12,'VAT Rates'!$E$7:$E$12)</f>
        <v>0.23</v>
      </c>
      <c r="O690">
        <f>IF(H690="Yes",G690*N690,0)</f>
        <v>4255.92</v>
      </c>
      <c r="P690">
        <f>IF(H690="Yes",G690*(_xlfn.XLOOKUP(B690,'VAT Rates'!$D$7:$D$12,'VAT Rates'!$E$7:$E$12)),0)</f>
        <v>4255.92</v>
      </c>
      <c r="Q690" t="b">
        <f t="shared" si="10"/>
        <v>1</v>
      </c>
    </row>
    <row r="691" spans="1:17" x14ac:dyDescent="0.25">
      <c r="A691">
        <v>98766</v>
      </c>
      <c r="B691" t="s">
        <v>42</v>
      </c>
      <c r="C691" t="s">
        <v>38</v>
      </c>
      <c r="D691" s="11">
        <v>344</v>
      </c>
      <c r="E691">
        <v>260.19</v>
      </c>
      <c r="F691">
        <v>380</v>
      </c>
      <c r="G691">
        <f>D691*F691</f>
        <v>130720</v>
      </c>
      <c r="H691" t="s">
        <v>70</v>
      </c>
      <c r="I691">
        <f>(F691-E691)*D691</f>
        <v>41214.639999999999</v>
      </c>
      <c r="J691" s="9">
        <v>45557</v>
      </c>
      <c r="K691" t="s">
        <v>41</v>
      </c>
      <c r="L691" t="s">
        <v>24</v>
      </c>
      <c r="M691">
        <f>IF(H691="Yes",G691*0.23,0)</f>
        <v>30065.600000000002</v>
      </c>
      <c r="N691" s="15">
        <f>_xlfn.XLOOKUP(B691,'VAT Rates'!$D$7:$D$12,'VAT Rates'!$E$7:$E$12)</f>
        <v>0.24</v>
      </c>
      <c r="O691">
        <f>IF(H691="Yes",G691*N691,0)</f>
        <v>31372.799999999999</v>
      </c>
      <c r="P691">
        <f>IF(H691="Yes",G691*(_xlfn.XLOOKUP(B691,'VAT Rates'!$D$7:$D$12,'VAT Rates'!$E$7:$E$12)),0)</f>
        <v>31372.799999999999</v>
      </c>
      <c r="Q691" t="b">
        <f t="shared" si="10"/>
        <v>0</v>
      </c>
    </row>
    <row r="692" spans="1:17" x14ac:dyDescent="0.25">
      <c r="A692">
        <v>98881</v>
      </c>
      <c r="B692" t="s">
        <v>32</v>
      </c>
      <c r="C692" t="s">
        <v>36</v>
      </c>
      <c r="D692" s="11">
        <v>2110</v>
      </c>
      <c r="E692">
        <v>120.48</v>
      </c>
      <c r="F692">
        <v>150</v>
      </c>
      <c r="G692">
        <f>D692*F692</f>
        <v>316500</v>
      </c>
      <c r="H692" t="s">
        <v>71</v>
      </c>
      <c r="I692">
        <f>(F692-E692)*D692</f>
        <v>62287.19999999999</v>
      </c>
      <c r="J692" s="9">
        <v>45792</v>
      </c>
      <c r="K692" t="s">
        <v>40</v>
      </c>
      <c r="L692" t="s">
        <v>33</v>
      </c>
      <c r="M692">
        <f>IF(H692="Yes",G692*0.23,0)</f>
        <v>0</v>
      </c>
      <c r="N692" s="15">
        <f>_xlfn.XLOOKUP(B692,'VAT Rates'!$D$7:$D$12,'VAT Rates'!$E$7:$E$12)</f>
        <v>0.23</v>
      </c>
      <c r="O692">
        <f>IF(H692="Yes",G692*N692,0)</f>
        <v>0</v>
      </c>
      <c r="P692">
        <f>IF(H692="Yes",G692*(_xlfn.XLOOKUP(B692,'VAT Rates'!$D$7:$D$12,'VAT Rates'!$E$7:$E$12)),0)</f>
        <v>0</v>
      </c>
      <c r="Q692" t="b">
        <f t="shared" si="10"/>
        <v>1</v>
      </c>
    </row>
    <row r="693" spans="1:17" x14ac:dyDescent="0.25">
      <c r="A693">
        <v>98911</v>
      </c>
      <c r="B693" t="s">
        <v>44</v>
      </c>
      <c r="C693" t="s">
        <v>36</v>
      </c>
      <c r="D693" s="11">
        <v>952</v>
      </c>
      <c r="E693">
        <v>120.59</v>
      </c>
      <c r="F693">
        <v>133</v>
      </c>
      <c r="G693">
        <f>D693*F693</f>
        <v>126616</v>
      </c>
      <c r="H693" t="s">
        <v>71</v>
      </c>
      <c r="I693">
        <f>(F693-E693)*D693</f>
        <v>11814.319999999996</v>
      </c>
      <c r="J693" s="9">
        <v>45314</v>
      </c>
      <c r="K693" t="s">
        <v>40</v>
      </c>
      <c r="L693" t="s">
        <v>33</v>
      </c>
      <c r="M693">
        <f>IF(H693="Yes",G693*0.23,0)</f>
        <v>0</v>
      </c>
      <c r="N693" s="15">
        <f>_xlfn.XLOOKUP(B693,'VAT Rates'!$D$7:$D$12,'VAT Rates'!$E$7:$E$12)</f>
        <v>0.22</v>
      </c>
      <c r="O693">
        <f>IF(H693="Yes",G693*N693,0)</f>
        <v>0</v>
      </c>
      <c r="P693">
        <f>IF(H693="Yes",G693*(_xlfn.XLOOKUP(B693,'VAT Rates'!$D$7:$D$12,'VAT Rates'!$E$7:$E$12)),0)</f>
        <v>0</v>
      </c>
      <c r="Q693" t="b">
        <f t="shared" si="10"/>
        <v>0</v>
      </c>
    </row>
    <row r="694" spans="1:17" x14ac:dyDescent="0.25">
      <c r="A694">
        <v>98981</v>
      </c>
      <c r="B694" t="s">
        <v>32</v>
      </c>
      <c r="C694" t="s">
        <v>25</v>
      </c>
      <c r="D694" s="11">
        <v>1198</v>
      </c>
      <c r="E694">
        <v>3.16</v>
      </c>
      <c r="F694">
        <v>5</v>
      </c>
      <c r="G694">
        <f>D694*F694</f>
        <v>5990</v>
      </c>
      <c r="H694" t="s">
        <v>70</v>
      </c>
      <c r="I694">
        <f>(F694-E694)*D694</f>
        <v>2204.3199999999997</v>
      </c>
      <c r="J694" s="9">
        <v>45742</v>
      </c>
      <c r="K694" t="s">
        <v>41</v>
      </c>
      <c r="L694" t="s">
        <v>31</v>
      </c>
      <c r="M694">
        <f>IF(H694="Yes",G694*0.23,0)</f>
        <v>1377.7</v>
      </c>
      <c r="N694" s="15">
        <f>_xlfn.XLOOKUP(B694,'VAT Rates'!$D$7:$D$12,'VAT Rates'!$E$7:$E$12)</f>
        <v>0.23</v>
      </c>
      <c r="O694">
        <f>IF(H694="Yes",G694*N694,0)</f>
        <v>1377.7</v>
      </c>
      <c r="P694">
        <f>IF(H694="Yes",G694*(_xlfn.XLOOKUP(B694,'VAT Rates'!$D$7:$D$12,'VAT Rates'!$E$7:$E$12)),0)</f>
        <v>1377.7</v>
      </c>
      <c r="Q694" t="b">
        <f t="shared" si="10"/>
        <v>1</v>
      </c>
    </row>
    <row r="695" spans="1:17" x14ac:dyDescent="0.25">
      <c r="A695">
        <v>98999</v>
      </c>
      <c r="B695" t="s">
        <v>29</v>
      </c>
      <c r="C695" t="s">
        <v>36</v>
      </c>
      <c r="D695" s="11">
        <v>1055</v>
      </c>
      <c r="E695">
        <v>120.96</v>
      </c>
      <c r="F695">
        <v>141</v>
      </c>
      <c r="G695">
        <f>D695*F695</f>
        <v>148755</v>
      </c>
      <c r="H695" t="s">
        <v>71</v>
      </c>
      <c r="I695">
        <f>(F695-E695)*D695</f>
        <v>21142.200000000008</v>
      </c>
      <c r="J695" s="9">
        <v>45529</v>
      </c>
      <c r="K695" t="s">
        <v>39</v>
      </c>
      <c r="L695" t="s">
        <v>31</v>
      </c>
      <c r="M695">
        <f>IF(H695="Yes",G695*0.23,0)</f>
        <v>0</v>
      </c>
      <c r="N695" s="15">
        <f>_xlfn.XLOOKUP(B695,'VAT Rates'!$D$7:$D$12,'VAT Rates'!$E$7:$E$12)</f>
        <v>0.2</v>
      </c>
      <c r="O695">
        <f>IF(H695="Yes",G695*N695,0)</f>
        <v>0</v>
      </c>
      <c r="P695">
        <f>IF(H695="Yes",G695*(_xlfn.XLOOKUP(B695,'VAT Rates'!$D$7:$D$12,'VAT Rates'!$E$7:$E$12)),0)</f>
        <v>0</v>
      </c>
      <c r="Q695" t="b">
        <f t="shared" si="10"/>
        <v>0</v>
      </c>
    </row>
    <row r="696" spans="1:17" x14ac:dyDescent="0.25">
      <c r="A696">
        <v>99081</v>
      </c>
      <c r="B696" t="s">
        <v>27</v>
      </c>
      <c r="C696" t="s">
        <v>36</v>
      </c>
      <c r="D696" s="11">
        <v>1530</v>
      </c>
      <c r="E696">
        <v>120.55</v>
      </c>
      <c r="F696">
        <v>157</v>
      </c>
      <c r="G696">
        <f>D696*F696</f>
        <v>240210</v>
      </c>
      <c r="H696" t="s">
        <v>71</v>
      </c>
      <c r="I696">
        <f>(F696-E696)*D696</f>
        <v>55768.500000000007</v>
      </c>
      <c r="J696" s="9">
        <v>45248</v>
      </c>
      <c r="K696" t="s">
        <v>40</v>
      </c>
      <c r="L696" t="s">
        <v>28</v>
      </c>
      <c r="M696">
        <f>IF(H696="Yes",G696*0.23,0)</f>
        <v>0</v>
      </c>
      <c r="N696" s="15">
        <f>_xlfn.XLOOKUP(B696,'VAT Rates'!$D$7:$D$12,'VAT Rates'!$E$7:$E$12)</f>
        <v>0.19</v>
      </c>
      <c r="O696">
        <f>IF(H696="Yes",G696*N696,0)</f>
        <v>0</v>
      </c>
      <c r="P696">
        <f>IF(H696="Yes",G696*(_xlfn.XLOOKUP(B696,'VAT Rates'!$D$7:$D$12,'VAT Rates'!$E$7:$E$12)),0)</f>
        <v>0</v>
      </c>
      <c r="Q696" t="b">
        <f t="shared" si="10"/>
        <v>0</v>
      </c>
    </row>
    <row r="697" spans="1:17" x14ac:dyDescent="0.25">
      <c r="A697">
        <v>99086</v>
      </c>
      <c r="B697" t="s">
        <v>43</v>
      </c>
      <c r="C697" t="s">
        <v>37</v>
      </c>
      <c r="D697" s="11">
        <v>2567</v>
      </c>
      <c r="E697">
        <v>250.05</v>
      </c>
      <c r="F697">
        <v>323</v>
      </c>
      <c r="G697">
        <f>D697*F697</f>
        <v>829141</v>
      </c>
      <c r="H697" t="s">
        <v>70</v>
      </c>
      <c r="I697">
        <f>(F697-E697)*D697</f>
        <v>187262.64999999997</v>
      </c>
      <c r="J697" s="9">
        <v>45663</v>
      </c>
      <c r="K697" t="s">
        <v>41</v>
      </c>
      <c r="L697" t="s">
        <v>28</v>
      </c>
      <c r="M697">
        <f>IF(H697="Yes",G697*0.23,0)</f>
        <v>190702.43000000002</v>
      </c>
      <c r="N697" s="15">
        <f>_xlfn.XLOOKUP(B697,'VAT Rates'!$D$7:$D$12,'VAT Rates'!$E$7:$E$12)</f>
        <v>0.21</v>
      </c>
      <c r="O697">
        <f>IF(H697="Yes",G697*N697,0)</f>
        <v>174119.61</v>
      </c>
      <c r="P697">
        <f>IF(H697="Yes",G697*(_xlfn.XLOOKUP(B697,'VAT Rates'!$D$7:$D$12,'VAT Rates'!$E$7:$E$12)),0)</f>
        <v>174119.61</v>
      </c>
      <c r="Q697" t="b">
        <f t="shared" si="10"/>
        <v>0</v>
      </c>
    </row>
    <row r="698" spans="1:17" x14ac:dyDescent="0.25">
      <c r="A698">
        <v>99206</v>
      </c>
      <c r="B698" t="s">
        <v>44</v>
      </c>
      <c r="C698" t="s">
        <v>25</v>
      </c>
      <c r="D698" s="11">
        <v>908</v>
      </c>
      <c r="E698">
        <v>3.37</v>
      </c>
      <c r="F698">
        <v>5</v>
      </c>
      <c r="G698">
        <f>D698*F698</f>
        <v>4540</v>
      </c>
      <c r="H698" t="s">
        <v>71</v>
      </c>
      <c r="I698">
        <f>(F698-E698)*D698</f>
        <v>1480.04</v>
      </c>
      <c r="J698" s="9">
        <v>45409</v>
      </c>
      <c r="K698" t="s">
        <v>39</v>
      </c>
      <c r="L698" t="s">
        <v>31</v>
      </c>
      <c r="M698">
        <f>IF(H698="Yes",G698*0.23,0)</f>
        <v>0</v>
      </c>
      <c r="N698" s="15">
        <f>_xlfn.XLOOKUP(B698,'VAT Rates'!$D$7:$D$12,'VAT Rates'!$E$7:$E$12)</f>
        <v>0.22</v>
      </c>
      <c r="O698">
        <f>IF(H698="Yes",G698*N698,0)</f>
        <v>0</v>
      </c>
      <c r="P698">
        <f>IF(H698="Yes",G698*(_xlfn.XLOOKUP(B698,'VAT Rates'!$D$7:$D$12,'VAT Rates'!$E$7:$E$12)),0)</f>
        <v>0</v>
      </c>
      <c r="Q698" t="b">
        <f t="shared" si="10"/>
        <v>0</v>
      </c>
    </row>
    <row r="699" spans="1:17" x14ac:dyDescent="0.25">
      <c r="A699">
        <v>99223</v>
      </c>
      <c r="B699" t="s">
        <v>27</v>
      </c>
      <c r="C699" t="s">
        <v>38</v>
      </c>
      <c r="D699" s="11">
        <v>1520</v>
      </c>
      <c r="E699">
        <v>260.02999999999997</v>
      </c>
      <c r="F699">
        <v>362</v>
      </c>
      <c r="G699">
        <f>D699*F699</f>
        <v>550240</v>
      </c>
      <c r="H699" t="s">
        <v>70</v>
      </c>
      <c r="I699">
        <f>(F699-E699)*D699</f>
        <v>154994.40000000005</v>
      </c>
      <c r="J699" s="9">
        <v>45635</v>
      </c>
      <c r="K699" t="s">
        <v>40</v>
      </c>
      <c r="L699" t="s">
        <v>24</v>
      </c>
      <c r="M699">
        <f>IF(H699="Yes",G699*0.23,0)</f>
        <v>126555.20000000001</v>
      </c>
      <c r="N699" s="15">
        <f>_xlfn.XLOOKUP(B699,'VAT Rates'!$D$7:$D$12,'VAT Rates'!$E$7:$E$12)</f>
        <v>0.19</v>
      </c>
      <c r="O699">
        <f>IF(H699="Yes",G699*N699,0)</f>
        <v>104545.60000000001</v>
      </c>
      <c r="P699">
        <f>IF(H699="Yes",G699*(_xlfn.XLOOKUP(B699,'VAT Rates'!$D$7:$D$12,'VAT Rates'!$E$7:$E$12)),0)</f>
        <v>104545.60000000001</v>
      </c>
      <c r="Q699" t="b">
        <f t="shared" si="10"/>
        <v>0</v>
      </c>
    </row>
    <row r="700" spans="1:17" x14ac:dyDescent="0.25">
      <c r="A700">
        <v>99492</v>
      </c>
      <c r="B700" t="s">
        <v>44</v>
      </c>
      <c r="C700" t="s">
        <v>35</v>
      </c>
      <c r="D700" s="11">
        <v>1802</v>
      </c>
      <c r="E700">
        <v>10.77</v>
      </c>
      <c r="F700">
        <v>14</v>
      </c>
      <c r="G700">
        <f>D700*F700</f>
        <v>25228</v>
      </c>
      <c r="H700" t="s">
        <v>70</v>
      </c>
      <c r="I700">
        <f>(F700-E700)*D700</f>
        <v>5820.4600000000009</v>
      </c>
      <c r="J700" s="9">
        <v>45619</v>
      </c>
      <c r="K700" t="s">
        <v>40</v>
      </c>
      <c r="L700" t="s">
        <v>24</v>
      </c>
      <c r="M700">
        <f>IF(H700="Yes",G700*0.23,0)</f>
        <v>5802.4400000000005</v>
      </c>
      <c r="N700" s="15">
        <f>_xlfn.XLOOKUP(B700,'VAT Rates'!$D$7:$D$12,'VAT Rates'!$E$7:$E$12)</f>
        <v>0.22</v>
      </c>
      <c r="O700">
        <f>IF(H700="Yes",G700*N700,0)</f>
        <v>5550.16</v>
      </c>
      <c r="P700">
        <f>IF(H700="Yes",G700*(_xlfn.XLOOKUP(B700,'VAT Rates'!$D$7:$D$12,'VAT Rates'!$E$7:$E$12)),0)</f>
        <v>5550.16</v>
      </c>
      <c r="Q700" t="b">
        <f t="shared" si="10"/>
        <v>0</v>
      </c>
    </row>
    <row r="701" spans="1:17" x14ac:dyDescent="0.25">
      <c r="A701">
        <v>99984</v>
      </c>
      <c r="B701" t="s">
        <v>42</v>
      </c>
      <c r="C701" t="s">
        <v>35</v>
      </c>
      <c r="D701" s="11">
        <v>905</v>
      </c>
      <c r="E701">
        <v>10.01</v>
      </c>
      <c r="F701">
        <v>12</v>
      </c>
      <c r="G701">
        <f>D701*F701</f>
        <v>10860</v>
      </c>
      <c r="H701" t="s">
        <v>71</v>
      </c>
      <c r="I701">
        <f>(F701-E701)*D701</f>
        <v>1800.9500000000003</v>
      </c>
      <c r="J701" s="9">
        <v>45347</v>
      </c>
      <c r="K701" t="s">
        <v>41</v>
      </c>
      <c r="L701" t="s">
        <v>24</v>
      </c>
      <c r="M701">
        <f>IF(H701="Yes",G701*0.23,0)</f>
        <v>0</v>
      </c>
      <c r="N701" s="15">
        <f>_xlfn.XLOOKUP(B701,'VAT Rates'!$D$7:$D$12,'VAT Rates'!$E$7:$E$12)</f>
        <v>0.24</v>
      </c>
      <c r="O701">
        <f>IF(H701="Yes",G701*N701,0)</f>
        <v>0</v>
      </c>
      <c r="P701">
        <f>IF(H701="Yes",G701*(_xlfn.XLOOKUP(B701,'VAT Rates'!$D$7:$D$12,'VAT Rates'!$E$7:$E$12)),0)</f>
        <v>0</v>
      </c>
      <c r="Q701" t="b">
        <f t="shared" si="10"/>
        <v>0</v>
      </c>
    </row>
  </sheetData>
  <autoFilter ref="A1:P701" xr:uid="{5D0FD79C-7F6D-4A31-AFDA-0ED0E36E3D20}"/>
  <sortState xmlns:xlrd2="http://schemas.microsoft.com/office/spreadsheetml/2017/richdata2" ref="A2:P701">
    <sortCondition ref="A2:A701"/>
  </sortState>
  <phoneticPr fontId="8" type="noConversion"/>
  <conditionalFormatting sqref="I2:I701">
    <cfRule type="dataBar" priority="4">
      <dataBar>
        <cfvo type="min"/>
        <cfvo type="max"/>
        <color rgb="FFD6007B"/>
      </dataBar>
      <extLst>
        <ext xmlns:x14="http://schemas.microsoft.com/office/spreadsheetml/2009/9/main" uri="{B025F937-C7B1-47D3-B67F-A62EFF666E3E}">
          <x14:id>{34896E96-A8FD-4B8E-9218-ADC80B8EEA7B}</x14:id>
        </ext>
      </extLst>
    </cfRule>
  </conditionalFormatting>
  <conditionalFormatting sqref="D2:D701">
    <cfRule type="colorScale" priority="3">
      <colorScale>
        <cfvo type="min"/>
        <cfvo type="percentile" val="50"/>
        <cfvo type="max"/>
        <color rgb="FFF8696B"/>
        <color rgb="FFFFEB84"/>
        <color rgb="FF63BE7B"/>
      </colorScale>
    </cfRule>
  </conditionalFormatting>
  <conditionalFormatting sqref="C2:C701">
    <cfRule type="containsText" dxfId="1" priority="2" operator="containsText" text="Velo">
      <formula>NOT(ISERROR(SEARCH("Velo",C2)))</formula>
    </cfRule>
  </conditionalFormatting>
  <conditionalFormatting sqref="A2:P701">
    <cfRule type="expression" dxfId="0" priority="1">
      <formula>$B2="Ireland"</formula>
    </cfRule>
  </conditionalFormatting>
  <pageMargins left="0.70866141732283472" right="0.70866141732283472" top="0.74803149606299213" bottom="0.74803149606299213" header="0.31496062992125984" footer="0.31496062992125984"/>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34896E96-A8FD-4B8E-9218-ADC80B8EEA7B}">
            <x14:dataBar minLength="0" maxLength="100" border="1" negativeBarBorderColorSameAsPositive="0">
              <x14:cfvo type="autoMin"/>
              <x14:cfvo type="autoMax"/>
              <x14:borderColor rgb="FFD6007B"/>
              <x14:negativeFillColor rgb="FFFF0000"/>
              <x14:negativeBorderColor rgb="FFFF0000"/>
              <x14:axisColor rgb="FF000000"/>
            </x14:dataBar>
          </x14:cfRule>
          <xm:sqref>I2:I701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5B67-C0D7-427F-BCB7-36C91BCA65C5}">
  <dimension ref="D6:M23"/>
  <sheetViews>
    <sheetView workbookViewId="0">
      <selection activeCell="F6" activeCellId="1" sqref="D6:D12 F6:F12"/>
    </sheetView>
  </sheetViews>
  <sheetFormatPr defaultRowHeight="15" x14ac:dyDescent="0.25"/>
  <cols>
    <col min="4" max="4" width="12" bestFit="1" customWidth="1"/>
    <col min="7" max="7" width="14.28515625" bestFit="1" customWidth="1"/>
  </cols>
  <sheetData>
    <row r="6" spans="4:7" x14ac:dyDescent="0.25">
      <c r="D6" t="s">
        <v>17</v>
      </c>
      <c r="E6" t="s">
        <v>377</v>
      </c>
      <c r="F6" t="s">
        <v>385</v>
      </c>
      <c r="G6" t="s">
        <v>386</v>
      </c>
    </row>
    <row r="7" spans="4:7" x14ac:dyDescent="0.25">
      <c r="D7" t="s">
        <v>29</v>
      </c>
      <c r="E7" s="1">
        <v>0.2</v>
      </c>
      <c r="F7">
        <f>COUNTIF(Sales!$B$2:$B$701,D7)</f>
        <v>120</v>
      </c>
      <c r="G7" s="14">
        <f>SUMIF(Sales!$B$2:$B$701,D7,Sales!$G$2:$G$701)</f>
        <v>23707923</v>
      </c>
    </row>
    <row r="8" spans="4:7" x14ac:dyDescent="0.25">
      <c r="D8" t="s">
        <v>27</v>
      </c>
      <c r="E8" s="1">
        <v>0.19</v>
      </c>
      <c r="F8">
        <f>COUNTIF(Sales!$B$2:$B$701,D8)</f>
        <v>120</v>
      </c>
      <c r="G8" s="14">
        <f>SUMIF(Sales!$B$2:$B$701,D8,Sales!$G$2:$G$701)</f>
        <v>23386846</v>
      </c>
    </row>
    <row r="9" spans="4:7" x14ac:dyDescent="0.25">
      <c r="D9" t="s">
        <v>32</v>
      </c>
      <c r="E9" s="1">
        <v>0.23</v>
      </c>
      <c r="F9">
        <f>COUNTIF(Sales!$B$2:$B$701,D9)</f>
        <v>113</v>
      </c>
      <c r="G9" s="14">
        <f>SUMIF(Sales!$B$2:$B$701,D9,Sales!$G$2:$G$701)</f>
        <v>20797778</v>
      </c>
    </row>
    <row r="10" spans="4:7" x14ac:dyDescent="0.25">
      <c r="D10" t="s">
        <v>43</v>
      </c>
      <c r="E10" s="1">
        <v>0.21</v>
      </c>
      <c r="F10">
        <f>COUNTIF(Sales!$B$2:$B$701,D10)</f>
        <v>111</v>
      </c>
      <c r="G10" s="14">
        <f>SUMIF(Sales!$B$2:$B$701,D10,Sales!$G$2:$G$701)</f>
        <v>22985871</v>
      </c>
    </row>
    <row r="11" spans="4:7" x14ac:dyDescent="0.25">
      <c r="D11" t="s">
        <v>44</v>
      </c>
      <c r="E11" s="1">
        <v>0.22</v>
      </c>
      <c r="F11">
        <f>COUNTIF(Sales!$B$2:$B$701,D11)</f>
        <v>122</v>
      </c>
      <c r="G11" s="14">
        <f>SUMIF(Sales!$B$2:$B$701,D11,Sales!$G$2:$G$701)</f>
        <v>25258974</v>
      </c>
    </row>
    <row r="12" spans="4:7" x14ac:dyDescent="0.25">
      <c r="D12" t="s">
        <v>42</v>
      </c>
      <c r="E12" s="1">
        <v>0.24</v>
      </c>
      <c r="F12">
        <f>COUNTIF(Sales!$B$2:$B$701,D12)</f>
        <v>113</v>
      </c>
      <c r="G12" s="14">
        <f>SUMIF(Sales!$B$2:$B$701,D12,Sales!$G$2:$G$701)</f>
        <v>19400261</v>
      </c>
    </row>
    <row r="16" spans="4:7" x14ac:dyDescent="0.25">
      <c r="D16" t="s">
        <v>376</v>
      </c>
      <c r="E16" s="13">
        <f>AVERAGE(E7:E12)</f>
        <v>0.215</v>
      </c>
    </row>
    <row r="22" spans="13:13" x14ac:dyDescent="0.25">
      <c r="M22" t="s">
        <v>384</v>
      </c>
    </row>
    <row r="23" spans="13:13" x14ac:dyDescent="0.25">
      <c r="M23">
        <f>COUNT(D6:E12)</f>
        <v>6</v>
      </c>
    </row>
  </sheetData>
  <sortState xmlns:xlrd2="http://schemas.microsoft.com/office/spreadsheetml/2017/richdata2" ref="D7:D12">
    <sortCondition ref="D7:D1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AC57-32F0-4B16-8CF5-CCD91899F13A}">
  <dimension ref="D7:O15"/>
  <sheetViews>
    <sheetView workbookViewId="0">
      <selection activeCell="O12" sqref="O12"/>
    </sheetView>
  </sheetViews>
  <sheetFormatPr defaultRowHeight="15" x14ac:dyDescent="0.25"/>
  <cols>
    <col min="4" max="4" width="13.28515625" bestFit="1" customWidth="1"/>
  </cols>
  <sheetData>
    <row r="7" spans="4:15" x14ac:dyDescent="0.25">
      <c r="D7" t="s">
        <v>379</v>
      </c>
    </row>
    <row r="8" spans="4:15" x14ac:dyDescent="0.25">
      <c r="D8" s="14">
        <f>SUM(Sales!D2:D701)</f>
        <v>1143902</v>
      </c>
      <c r="H8">
        <v>17</v>
      </c>
      <c r="O8" t="s">
        <v>392</v>
      </c>
    </row>
    <row r="9" spans="4:15" x14ac:dyDescent="0.25">
      <c r="O9" t="s">
        <v>393</v>
      </c>
    </row>
    <row r="10" spans="4:15" x14ac:dyDescent="0.25">
      <c r="H10">
        <f>SQRT(H8)</f>
        <v>4.1231056256176606</v>
      </c>
      <c r="O10" t="s">
        <v>394</v>
      </c>
    </row>
    <row r="11" spans="4:15" x14ac:dyDescent="0.25">
      <c r="O11" t="s">
        <v>395</v>
      </c>
    </row>
    <row r="14" spans="4:15" x14ac:dyDescent="0.25">
      <c r="D14" t="s">
        <v>380</v>
      </c>
      <c r="E14" s="11">
        <f>MAX(Sales!D2:D701)</f>
        <v>20000</v>
      </c>
    </row>
    <row r="15" spans="4:15" x14ac:dyDescent="0.25">
      <c r="D15" t="s">
        <v>381</v>
      </c>
      <c r="E15" s="11">
        <f>MIN(Sales!D2:D701)</f>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5BED-4A81-4642-9C57-1241251F9AFD}">
  <sheetPr codeName="Sheet2"/>
  <dimension ref="C5:D14"/>
  <sheetViews>
    <sheetView workbookViewId="0"/>
  </sheetViews>
  <sheetFormatPr defaultRowHeight="15" x14ac:dyDescent="0.25"/>
  <sheetData>
    <row r="5" spans="3:4" x14ac:dyDescent="0.25">
      <c r="C5" t="s">
        <v>60</v>
      </c>
      <c r="D5" t="s">
        <v>69</v>
      </c>
    </row>
    <row r="6" spans="3:4" x14ac:dyDescent="0.25">
      <c r="C6" t="s">
        <v>61</v>
      </c>
      <c r="D6">
        <v>10.99</v>
      </c>
    </row>
    <row r="7" spans="3:4" x14ac:dyDescent="0.25">
      <c r="C7" t="s">
        <v>62</v>
      </c>
      <c r="D7">
        <v>8.5</v>
      </c>
    </row>
    <row r="8" spans="3:4" x14ac:dyDescent="0.25">
      <c r="C8" t="s">
        <v>63</v>
      </c>
      <c r="D8">
        <v>7.75</v>
      </c>
    </row>
    <row r="9" spans="3:4" x14ac:dyDescent="0.25">
      <c r="C9" t="s">
        <v>175</v>
      </c>
      <c r="D9">
        <v>11.25</v>
      </c>
    </row>
    <row r="10" spans="3:4" x14ac:dyDescent="0.25">
      <c r="C10" t="s">
        <v>64</v>
      </c>
      <c r="D10">
        <v>9.25</v>
      </c>
    </row>
    <row r="11" spans="3:4" x14ac:dyDescent="0.25">
      <c r="C11" t="s">
        <v>65</v>
      </c>
      <c r="D11">
        <v>8.5</v>
      </c>
    </row>
    <row r="12" spans="3:4" x14ac:dyDescent="0.25">
      <c r="C12" t="s">
        <v>66</v>
      </c>
      <c r="D12">
        <v>9</v>
      </c>
    </row>
    <row r="13" spans="3:4" x14ac:dyDescent="0.25">
      <c r="C13" t="s">
        <v>67</v>
      </c>
      <c r="D13">
        <v>5</v>
      </c>
    </row>
    <row r="14" spans="3:4" x14ac:dyDescent="0.25">
      <c r="C14" t="s">
        <v>68</v>
      </c>
      <c r="D14">
        <v>15.99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130C4-77B7-4F50-A81D-AB6B11CFFAA0}">
  <sheetPr codeName="Sheet3"/>
  <dimension ref="C6:G18"/>
  <sheetViews>
    <sheetView workbookViewId="0"/>
  </sheetViews>
  <sheetFormatPr defaultRowHeight="15" x14ac:dyDescent="0.25"/>
  <sheetData>
    <row r="6" spans="3:7" x14ac:dyDescent="0.25">
      <c r="C6" t="s">
        <v>59</v>
      </c>
      <c r="D6" t="s">
        <v>0</v>
      </c>
      <c r="E6" t="s">
        <v>1</v>
      </c>
      <c r="F6" t="s">
        <v>2</v>
      </c>
      <c r="G6" t="s">
        <v>3</v>
      </c>
    </row>
    <row r="7" spans="3:7" x14ac:dyDescent="0.25">
      <c r="C7" t="s">
        <v>4</v>
      </c>
      <c r="D7">
        <v>6495</v>
      </c>
      <c r="E7">
        <v>4180</v>
      </c>
      <c r="F7">
        <v>2081</v>
      </c>
      <c r="G7">
        <v>3336</v>
      </c>
    </row>
    <row r="8" spans="3:7" x14ac:dyDescent="0.25">
      <c r="C8" t="s">
        <v>5</v>
      </c>
      <c r="D8">
        <v>5760</v>
      </c>
      <c r="E8">
        <v>4156</v>
      </c>
      <c r="F8">
        <v>4829</v>
      </c>
      <c r="G8">
        <v>4195</v>
      </c>
    </row>
    <row r="9" spans="3:7" x14ac:dyDescent="0.25">
      <c r="C9" t="s">
        <v>6</v>
      </c>
      <c r="D9">
        <v>2272</v>
      </c>
      <c r="E9">
        <v>2184</v>
      </c>
      <c r="F9">
        <v>2971</v>
      </c>
      <c r="G9">
        <v>5482</v>
      </c>
    </row>
    <row r="10" spans="3:7" x14ac:dyDescent="0.25">
      <c r="C10" t="s">
        <v>7</v>
      </c>
      <c r="D10">
        <v>2279</v>
      </c>
      <c r="E10">
        <v>3918</v>
      </c>
      <c r="F10">
        <v>6912</v>
      </c>
      <c r="G10">
        <v>3237</v>
      </c>
    </row>
    <row r="11" spans="3:7" x14ac:dyDescent="0.25">
      <c r="C11" t="s">
        <v>8</v>
      </c>
      <c r="D11">
        <v>5287</v>
      </c>
      <c r="E11">
        <v>4228</v>
      </c>
      <c r="F11">
        <v>1472</v>
      </c>
      <c r="G11">
        <v>5079</v>
      </c>
    </row>
    <row r="12" spans="3:7" x14ac:dyDescent="0.25">
      <c r="C12" t="s">
        <v>9</v>
      </c>
      <c r="D12">
        <v>2835</v>
      </c>
      <c r="E12">
        <v>6041</v>
      </c>
      <c r="F12">
        <v>6650</v>
      </c>
      <c r="G12">
        <v>2988</v>
      </c>
    </row>
    <row r="13" spans="3:7" x14ac:dyDescent="0.25">
      <c r="C13" t="s">
        <v>10</v>
      </c>
      <c r="D13">
        <v>6148</v>
      </c>
      <c r="E13">
        <v>2623</v>
      </c>
      <c r="F13">
        <v>3932</v>
      </c>
      <c r="G13">
        <v>1207</v>
      </c>
    </row>
    <row r="14" spans="3:7" x14ac:dyDescent="0.25">
      <c r="C14" t="s">
        <v>11</v>
      </c>
      <c r="D14">
        <v>3522</v>
      </c>
      <c r="E14">
        <v>2253</v>
      </c>
      <c r="F14">
        <v>4437</v>
      </c>
      <c r="G14">
        <v>5285</v>
      </c>
    </row>
    <row r="15" spans="3:7" x14ac:dyDescent="0.25">
      <c r="C15" t="s">
        <v>12</v>
      </c>
      <c r="D15">
        <v>4960</v>
      </c>
      <c r="E15">
        <v>1779</v>
      </c>
      <c r="F15">
        <v>1144</v>
      </c>
      <c r="G15">
        <v>1473</v>
      </c>
    </row>
    <row r="16" spans="3:7" x14ac:dyDescent="0.25">
      <c r="C16" t="s">
        <v>13</v>
      </c>
      <c r="D16">
        <v>6020</v>
      </c>
      <c r="E16">
        <v>6348</v>
      </c>
      <c r="F16">
        <v>6067</v>
      </c>
      <c r="G16">
        <v>1615</v>
      </c>
    </row>
    <row r="17" spans="3:7" x14ac:dyDescent="0.25">
      <c r="C17" t="s">
        <v>14</v>
      </c>
      <c r="D17">
        <v>2174</v>
      </c>
      <c r="E17">
        <v>4637</v>
      </c>
      <c r="F17">
        <v>6737</v>
      </c>
      <c r="G17">
        <v>6095</v>
      </c>
    </row>
    <row r="18" spans="3:7" x14ac:dyDescent="0.25">
      <c r="C18" t="s">
        <v>15</v>
      </c>
      <c r="D18">
        <v>6298</v>
      </c>
      <c r="E18">
        <v>4157</v>
      </c>
      <c r="F18">
        <v>6263</v>
      </c>
      <c r="G18">
        <v>3834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AF43-0AE7-49D1-AFDB-638CA60CA1CE}">
  <sheetPr codeName="Sheet4"/>
  <dimension ref="C2:E14"/>
  <sheetViews>
    <sheetView workbookViewId="0"/>
  </sheetViews>
  <sheetFormatPr defaultRowHeight="15" x14ac:dyDescent="0.25"/>
  <cols>
    <col min="4" max="4" width="13.140625" bestFit="1" customWidth="1"/>
    <col min="5" max="5" width="16.7109375" bestFit="1" customWidth="1"/>
  </cols>
  <sheetData>
    <row r="2" spans="3:5" x14ac:dyDescent="0.25">
      <c r="C2" t="s">
        <v>56</v>
      </c>
      <c r="D2" t="s">
        <v>57</v>
      </c>
      <c r="E2" t="s">
        <v>374</v>
      </c>
    </row>
    <row r="3" spans="3:5" x14ac:dyDescent="0.25">
      <c r="C3" s="7">
        <v>45658</v>
      </c>
      <c r="D3" s="6">
        <v>7.8E-2</v>
      </c>
      <c r="E3">
        <v>9360</v>
      </c>
    </row>
    <row r="4" spans="3:5" x14ac:dyDescent="0.25">
      <c r="C4" s="7">
        <v>45689</v>
      </c>
      <c r="D4" s="6">
        <v>8.5000000000000006E-2</v>
      </c>
      <c r="E4">
        <v>10200</v>
      </c>
    </row>
    <row r="5" spans="3:5" x14ac:dyDescent="0.25">
      <c r="C5" s="7">
        <v>45717</v>
      </c>
      <c r="D5" s="6">
        <v>7.6999999999999999E-2</v>
      </c>
      <c r="E5">
        <v>8470</v>
      </c>
    </row>
    <row r="6" spans="3:5" x14ac:dyDescent="0.25">
      <c r="C6" s="7">
        <v>45748</v>
      </c>
      <c r="D6" s="6">
        <v>7.1999999999999995E-2</v>
      </c>
      <c r="E6">
        <v>7919.9999999999991</v>
      </c>
    </row>
    <row r="7" spans="3:5" x14ac:dyDescent="0.25">
      <c r="C7" s="7">
        <v>45778</v>
      </c>
      <c r="D7" s="6">
        <v>6.6000000000000003E-2</v>
      </c>
      <c r="E7">
        <v>7920</v>
      </c>
    </row>
    <row r="8" spans="3:5" x14ac:dyDescent="0.25">
      <c r="C8" s="7">
        <v>45809</v>
      </c>
      <c r="D8" s="6">
        <v>6.0999999999999999E-2</v>
      </c>
      <c r="E8">
        <v>5489.9999999999991</v>
      </c>
    </row>
    <row r="9" spans="3:5" x14ac:dyDescent="0.25">
      <c r="C9" s="7">
        <v>45839</v>
      </c>
      <c r="D9" s="6">
        <v>5.8000000000000003E-2</v>
      </c>
      <c r="E9">
        <v>6380</v>
      </c>
    </row>
    <row r="10" spans="3:5" x14ac:dyDescent="0.25">
      <c r="C10" s="7">
        <v>45870</v>
      </c>
      <c r="D10" s="6">
        <v>6.3E-2</v>
      </c>
      <c r="E10">
        <v>5040</v>
      </c>
    </row>
    <row r="11" spans="3:5" x14ac:dyDescent="0.25">
      <c r="C11" s="7">
        <v>45901</v>
      </c>
      <c r="D11" s="6">
        <v>6.4000000000000001E-2</v>
      </c>
      <c r="E11">
        <v>5760.0000000000009</v>
      </c>
    </row>
    <row r="12" spans="3:5" x14ac:dyDescent="0.25">
      <c r="C12" s="7">
        <v>45931</v>
      </c>
      <c r="D12" s="6">
        <v>5.0999999999999997E-2</v>
      </c>
      <c r="E12">
        <v>5100</v>
      </c>
    </row>
    <row r="13" spans="3:5" x14ac:dyDescent="0.25">
      <c r="C13" s="7">
        <v>45962</v>
      </c>
      <c r="D13" s="6">
        <v>3.9E-2</v>
      </c>
      <c r="E13">
        <v>4290</v>
      </c>
    </row>
    <row r="14" spans="3:5" x14ac:dyDescent="0.25">
      <c r="C14" s="7">
        <v>45992</v>
      </c>
      <c r="D14" s="6">
        <v>4.5999999999999999E-2</v>
      </c>
      <c r="E14">
        <v>4600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860F-4098-472B-A3F9-3F77EBB6E41A}">
  <sheetPr codeName="Sheet5"/>
  <dimension ref="F4:G9"/>
  <sheetViews>
    <sheetView workbookViewId="0">
      <selection activeCell="G9" sqref="G9"/>
    </sheetView>
  </sheetViews>
  <sheetFormatPr defaultRowHeight="15" x14ac:dyDescent="0.25"/>
  <cols>
    <col min="5" max="5" width="12.5703125" bestFit="1" customWidth="1"/>
  </cols>
  <sheetData>
    <row r="4" spans="6:7" x14ac:dyDescent="0.25">
      <c r="F4" s="5" t="s">
        <v>54</v>
      </c>
      <c r="G4" s="5" t="s">
        <v>55</v>
      </c>
    </row>
    <row r="5" spans="6:7" x14ac:dyDescent="0.25">
      <c r="F5" t="s">
        <v>49</v>
      </c>
      <c r="G5" s="1">
        <v>0.15503875968992201</v>
      </c>
    </row>
    <row r="6" spans="6:7" x14ac:dyDescent="0.25">
      <c r="F6" t="s">
        <v>50</v>
      </c>
      <c r="G6" s="1">
        <v>0.27131782945736399</v>
      </c>
    </row>
    <row r="7" spans="6:7" x14ac:dyDescent="0.25">
      <c r="F7" t="s">
        <v>51</v>
      </c>
      <c r="G7" s="1">
        <v>0.170542635658915</v>
      </c>
    </row>
    <row r="8" spans="6:7" x14ac:dyDescent="0.25">
      <c r="F8" t="s">
        <v>52</v>
      </c>
      <c r="G8" s="1">
        <v>0.28682170542635699</v>
      </c>
    </row>
    <row r="9" spans="6:7" x14ac:dyDescent="0.25">
      <c r="F9" t="s">
        <v>53</v>
      </c>
      <c r="G9" s="1">
        <v>0.12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D7C0-05B4-470C-9313-AB3939587535}">
  <sheetPr codeName="Sheet6"/>
  <dimension ref="C3:C8"/>
  <sheetViews>
    <sheetView workbookViewId="0"/>
  </sheetViews>
  <sheetFormatPr defaultRowHeight="15" x14ac:dyDescent="0.25"/>
  <cols>
    <col min="3" max="3" width="24.7109375" bestFit="1" customWidth="1"/>
  </cols>
  <sheetData>
    <row r="3" spans="3:3" x14ac:dyDescent="0.25">
      <c r="C3" t="s">
        <v>371</v>
      </c>
    </row>
    <row r="4" spans="3:3" x14ac:dyDescent="0.25">
      <c r="C4" t="s">
        <v>72</v>
      </c>
    </row>
    <row r="5" spans="3:3" x14ac:dyDescent="0.25">
      <c r="C5" t="s">
        <v>47</v>
      </c>
    </row>
    <row r="6" spans="3:3" x14ac:dyDescent="0.25">
      <c r="C6" t="s">
        <v>375</v>
      </c>
    </row>
    <row r="7" spans="3:3" x14ac:dyDescent="0.25">
      <c r="C7" t="s">
        <v>48</v>
      </c>
    </row>
    <row r="8" spans="3:3" x14ac:dyDescent="0.25">
      <c r="C8" t="s">
        <v>372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6 c 4 b 9 f 8 - f f 7 4 - 4 c 7 f - b 5 9 6 - 6 4 3 6 c 2 7 7 d f 5 8 "   x m l n s = " h t t p : / / s c h e m a s . m i c r o s o f t . c o m / D a t a M a s h u p " > A A A A A B Y D A A B Q S w M E F A A C A A g A H U p o W e 2 8 Z I K m A A A A 9 g A A A B I A H A B D b 2 5 m a W c v U G F j a 2 F n Z S 5 4 b W w g o h g A K K A U A A A A A A A A A A A A A A A A A A A A A A A A A A A A h Y 9 N C s I w G E S v U r J v f l p B L V / T h b g Q L A i C u A 0 x t s E 2 l S Y 1 v Z s L j + Q V r G j V n c t 5 8 x Y z 9 + s N s r 6 u g o t q r W 5 M i h i m K F B G N g d t i h R 1 7 h j O U M Z h I + R J F C o Y Z G O T 3 h 5 S V D p 3 T g j x 3 m M f 4 6 Y t S E Q p I / t 8 v Z W l q g X 6 y P q / H G p j n T B S I Q 6 7 1 x g e Y R Z P M J v O M Q U y Q s i 1 + Q r R s P f Z / k B Y d J X r W s W V C V d L I G M E 8 v 7 A H 1 B L A w Q U A A I A C A A d S m h 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U p o W S i K R 7 g O A A A A E Q A A A B M A H A B G b 3 J t d W x h c y 9 T Z W N 0 a W 9 u M S 5 t I K I Y A C i g F A A A A A A A A A A A A A A A A A A A A A A A A A A A A C t O T S 7 J z M 9 T C I b Q h t Y A U E s B A i 0 A F A A C A A g A H U p o W e 2 8 Z I K m A A A A 9 g A A A B I A A A A A A A A A A A A A A A A A A A A A A E N v b m Z p Z y 9 Q Y W N r Y W d l L n h t b F B L A Q I t A B Q A A g A I A B 1 K a F k P y u m r p A A A A O k A A A A T A A A A A A A A A A A A A A A A A P I A A A B b Q 2 9 u d G V u d F 9 U e X B l c 1 0 u e G 1 s U E s B A i 0 A F A A C A A g A H U p o 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f D G J W L 6 q V M m z j k I b 4 G U 7 8 A A A A A A g A A A A A A E G Y A A A A B A A A g A A A A L J 8 f 6 6 + J j G 2 m 5 I Y x 4 z H 2 s O x 1 9 S p E c s F r X C I G n H 2 2 q x w A A A A A D o A A A A A C A A A g A A A A u R L l N 7 P v 1 n U 5 L Y m 7 D 0 X K N g d d 8 I i v O i 0 d g x l i + h n K f J l Q A A A A q o x y Q 3 2 S J s m 4 9 Q P u d K V K H x Q g q o x s 5 s a V 5 2 B s o b S 1 m a 2 5 R M J M h U a L J W 9 5 h 3 w y l y O n 1 v r e b d l j g G c i c 6 I D + R l j j f e d c k o + 2 t F b p D H s k 9 K G W X 9 A A A A A p f L 9 0 W 1 v P g H 5 O t + L o + q 2 r G Q H T / t s y W p P n h E 3 k E B Y 9 0 5 / z 4 0 4 9 y x Z I r K Q w c m + Z Y 6 C O / Y t n z s T V E T u e t E w i d A b h w = = < / D a t a M a s h u p > 
</file>

<file path=customXml/itemProps1.xml><?xml version="1.0" encoding="utf-8"?>
<ds:datastoreItem xmlns:ds="http://schemas.openxmlformats.org/officeDocument/2006/customXml" ds:itemID="{850CDAB2-0A1F-41AE-97B5-5CA53037E93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Charts</vt:lpstr>
      </vt:variant>
      <vt:variant>
        <vt:i4>2</vt:i4>
      </vt:variant>
    </vt:vector>
  </HeadingPairs>
  <TitlesOfParts>
    <vt:vector size="14" baseType="lpstr">
      <vt:lpstr>Pivot</vt:lpstr>
      <vt:lpstr>Sales</vt:lpstr>
      <vt:lpstr>VAT Rates</vt:lpstr>
      <vt:lpstr>Summary</vt:lpstr>
      <vt:lpstr>Restaurant</vt:lpstr>
      <vt:lpstr>Table</vt:lpstr>
      <vt:lpstr>Economy</vt:lpstr>
      <vt:lpstr>Washing Powder</vt:lpstr>
      <vt:lpstr>Parliament</vt:lpstr>
      <vt:lpstr>Import</vt:lpstr>
      <vt:lpstr>Magic Chart</vt:lpstr>
      <vt:lpstr>Sheet1</vt:lpstr>
      <vt:lpstr>Chart2</vt:lpstr>
      <vt:lpstr>Chart1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Campbell</dc:creator>
  <dc:description>This file is copyrighted © to William Campbell, 2024
me@WilliamCampbell.ie</dc:description>
  <cp:lastModifiedBy>William Campbell</cp:lastModifiedBy>
  <cp:lastPrinted>2024-07-16T09:19:22Z</cp:lastPrinted>
  <dcterms:created xsi:type="dcterms:W3CDTF">2023-10-27T09:44:02Z</dcterms:created>
  <dcterms:modified xsi:type="dcterms:W3CDTF">2025-08-08T10:56:51Z</dcterms:modified>
</cp:coreProperties>
</file>